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8_{C296E96F-51A5-4804-B73E-5E13292631EA}" xr6:coauthVersionLast="47" xr6:coauthVersionMax="47" xr10:uidLastSave="{00000000-0000-0000-0000-000000000000}"/>
  <bookViews>
    <workbookView xWindow="-110" yWindow="-110" windowWidth="19420" windowHeight="10420" firstSheet="1" activeTab="4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Inventory'!$A$5:$R$228</definedName>
    <definedName name="_xlnm._FilterDatabase" localSheetId="4" hidden="1">'Stock Bal_Audit'!$B$3:$E$87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Bal'!$L$2:$O$86</definedName>
    <definedName name="_xlnm.Print_Area" localSheetId="4">'Stock Bal_Audit'!$B$1:$E$87</definedName>
  </definedNames>
  <calcPr calcId="191029" iterateDelta="1E-4"/>
  <pivotCaches>
    <pivotCache cacheId="0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223" i="1" l="1"/>
  <c r="P229" i="1"/>
  <c r="P230" i="1"/>
  <c r="P231" i="1"/>
  <c r="O225" i="1"/>
  <c r="M230" i="1"/>
  <c r="M231" i="1" s="1"/>
  <c r="L231" i="1"/>
  <c r="L230" i="1"/>
  <c r="B231" i="1"/>
  <c r="C231" i="1"/>
  <c r="B230" i="1"/>
  <c r="C230" i="1"/>
  <c r="O200" i="1"/>
  <c r="O226" i="1"/>
  <c r="O218" i="1"/>
  <c r="O153" i="1"/>
  <c r="O208" i="1"/>
  <c r="O220" i="1"/>
  <c r="O215" i="1"/>
  <c r="O174" i="1"/>
  <c r="O209" i="1"/>
  <c r="O182" i="1"/>
  <c r="O179" i="1"/>
  <c r="L229" i="1" l="1"/>
  <c r="M229" i="1" s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22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00" i="1" l="1"/>
  <c r="O135" i="1"/>
  <c r="O158" i="1"/>
  <c r="O93" i="1"/>
  <c r="P202" i="1" l="1"/>
  <c r="O190" i="1"/>
  <c r="O188" i="1"/>
  <c r="O65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<sst xmlns="http://schemas.openxmlformats.org/spreadsheetml/2006/main" count="2633" uniqueCount="743">
  <si>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</si>
  <si>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</si>
  <si>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</si>
  <si>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</si>
  <si>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</si>
  <si>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</si>
  <si>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</si>
  <si>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</si>
  <si>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</si>
  <si>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</si>
  <si>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</si>
  <si>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</si>
  <si>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</si>
  <si>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</si>
  <si>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</si>
  <si>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</si>
  <si>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</si>
  <si>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</si>
  <si>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</si>
  <si>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</si>
  <si>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</si>
  <si>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</si>
  <si>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</si>
  <si>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</si>
  <si>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</si>
  <si>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</si>
  <si>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</si>
  <si>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</si>
  <si>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</si>
  <si>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</si>
  <si>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</si>
  <si>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</si>
  <si>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</si>
  <si>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</si>
  <si>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</si>
  <si>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</si>
  <si>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</si>
  <si>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</si>
  <si>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</si>
  <si>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</si>
  <si>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</si>
  <si>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</si>
  <si>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</si>
  <si>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</si>
  <si>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</si>
  <si>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</si>
  <si>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</si>
  <si>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</si>
  <si>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</si>
  <si>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</si>
  <si>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</si>
  <si>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</si>
  <si>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</si>
  <si>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</si>
  <si>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</si>
  <si>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</si>
  <si>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</si>
  <si>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</si>
  <si>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</si>
  <si>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</si>
  <si>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</si>
  <si>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</si>
  <si>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</si>
  <si>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</si>
  <si>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</si>
  <si>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</si>
  <si>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</si>
  <si>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</si>
  <si>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</si>
  <si>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</si>
  <si>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</si>
  <si>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</si>
  <si>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</si>
  <si>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</si>
  <si>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</si>
  <si>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</si>
  <si>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</si>
  <si>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</si>
  <si>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</si>
  <si>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</si>
  <si>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</si>
  <si>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</si>
  <si>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</si>
  <si>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</si>
  <si>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</si>
  <si>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</si>
  <si>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</si>
  <si>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</si>
  <si>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</si>
  <si>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</si>
  <si>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</si>
  <si>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</si>
  <si>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</si>
  <si>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</si>
  <si>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</si>
  <si>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</si>
  <si>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</si>
  <si>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</si>
  <si>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</si>
  <si>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</si>
  <si>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</si>
  <si>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</si>
  <si>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</si>
  <si>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</si>
  <si>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</si>
  <si>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</si>
  <si>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</si>
  <si>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</si>
  <si>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</si>
  <si>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</si>
  <si>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</si>
  <si>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</si>
  <si>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</si>
  <si>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</si>
  <si>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</si>
  <si>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</si>
  <si>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</si>
  <si>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</si>
  <si>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</si>
  <si>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</si>
  <si>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</si>
  <si>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</si>
  <si>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</si>
  <si>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</si>
  <si>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</si>
  <si>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</si>
  <si>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</si>
  <si>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</si>
  <si>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</si>
  <si>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</si>
  <si>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</si>
  <si>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</si>
  <si>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</si>
  <si>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</si>
  <si>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</si>
  <si>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</si>
  <si>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</si>
  <si>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</si>
  <si>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</si>
  <si>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</si>
  <si>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</si>
  <si>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</si>
  <si>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</si>
  <si>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</si>
  <si>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</si>
  <si>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</si>
  <si>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</si>
  <si>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</si>
  <si>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</si>
  <si>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</si>
  <si>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</si>
  <si>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</si>
  <si>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</si>
  <si>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</si>
  <si>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</si>
  <si>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</si>
  <si>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</si>
  <si>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</si>
  <si>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</si>
  <si>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</si>
  <si>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</si>
  <si>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</si>
  <si>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</si>
  <si>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</si>
  <si>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</si>
  <si>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</si>
  <si>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</si>
  <si>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</si>
  <si>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</si>
  <si>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</si>
  <si>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</si>
  <si>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</si>
  <si>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</si>
  <si>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</si>
  <si>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</si>
  <si>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</si>
  <si>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</si>
  <si>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</si>
  <si>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</si>
  <si>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</si>
  <si>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</si>
  <si>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</si>
  <si>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</si>
  <si>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</si>
  <si>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</si>
  <si>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</si>
  <si>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</si>
  <si>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</si>
  <si>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</si>
  <si>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</si>
  <si>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</si>
  <si>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</si>
  <si>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</si>
  <si>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</si>
  <si>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</si>
  <si>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</si>
  <si>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</si>
  <si>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</si>
  <si>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</si>
  <si>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</si>
  <si>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</si>
  <si>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</si>
  <si>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</si>
  <si>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</si>
  <si>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</si>
  <si>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</si>
  <si>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</si>
  <si>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</si>
  <si>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</si>
  <si>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</si>
  <si>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</si>
  <si>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</si>
  <si>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</si>
  <si>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</si>
  <si>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</si>
  <si>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</si>
  <si>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</si>
  <si>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</si>
  <si>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</si>
  <si>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</si>
  <si>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</si>
  <si>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</si>
  <si>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</si>
  <si>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</si>
  <si>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</si>
  <si>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</si>
  <si>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</si>
  <si>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</si>
  <si>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</si>
  <si>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</si>
  <si>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</si>
  <si>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</si>
  <si>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</si>
  <si>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</si>
  <si>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</si>
  <si>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</si>
  <si>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</si>
  <si>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</si>
  <si>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</si>
  <si>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</si>
  <si>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</si>
  <si>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</si>
  <si>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</si>
  <si>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</si>
  <si>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</si>
  <si>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</si>
  <si>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</si>
  <si>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</si>
  <si>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</si>
  <si>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</si>
  <si>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</si>
  <si>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</si>
  <si>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</si>
  <si>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</si>
  <si>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</si>
  <si>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</si>
  <si>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</si>
  <si>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</si>
  <si>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</si>
  <si>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</si>
  <si>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</si>
  <si>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</si>
  <si>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</si>
  <si>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</si>
  <si>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</si>
  <si>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</si>
  <si>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</si>
  <si>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</si>
  <si>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</si>
  <si>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</si>
  <si>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</si>
  <si>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</si>
  <si>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</si>
  <si>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</si>
  <si>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</si>
  <si>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</si>
  <si>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</si>
  <si>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</si>
  <si>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</si>
  <si>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</si>
  <si>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</si>
  <si>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</si>
  <si>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</si>
  <si>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</si>
  <si>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</si>
  <si>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</si>
  <si>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</si>
  <si>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</si>
  <si>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</si>
  <si>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</si>
  <si>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</si>
  <si>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</si>
  <si>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</si>
  <si>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</si>
  <si>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</si>
  <si>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</si>
  <si>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</si>
  <si>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</si>
  <si>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</si>
  <si>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</si>
  <si>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</si>
  <si>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</si>
  <si>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</si>
  <si>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</si>
  <si>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</si>
  <si>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</si>
  <si>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</si>
  <si>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</si>
  <si>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</si>
  <si>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</si>
  <si>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</si>
  <si>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</si>
  <si>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</si>
  <si>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</si>
  <si>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</si>
  <si>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</si>
  <si>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</si>
  <si>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</si>
  <si>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</si>
  <si>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</si>
  <si>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</si>
  <si>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</si>
  <si>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</si>
  <si>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</si>
  <si>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</si>
  <si>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</si>
  <si>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</si>
  <si>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</si>
  <si>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</si>
  <si>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</si>
  <si>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</si>
  <si>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</si>
  <si>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</si>
  <si>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</si>
  <si>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</si>
  <si>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</si>
  <si>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</si>
  <si>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</si>
  <si>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</si>
  <si>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</si>
  <si>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</si>
  <si>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</si>
  <si>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</si>
  <si>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</si>
  <si>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</si>
  <si>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</si>
  <si>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</si>
  <si>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</si>
  <si>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</si>
  <si>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</si>
  <si>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</si>
  <si>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</si>
  <si>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</si>
  <si>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</si>
  <si>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</si>
  <si>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</si>
  <si>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</si>
  <si>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</si>
  <si>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</si>
  <si>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</si>
  <si>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</si>
  <si>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</si>
  <si>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</si>
  <si>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</si>
  <si>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</si>
  <si>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</si>
  <si>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</si>
  <si>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</si>
  <si>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</si>
  <si>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</si>
  <si>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</si>
  <si>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</si>
  <si>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</si>
  <si>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</si>
  <si>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</si>
  <si>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</si>
  <si>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</si>
  <si>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</si>
  <si>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</si>
  <si>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</si>
  <si>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</si>
  <si>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</si>
  <si>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</si>
  <si>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</si>
  <si>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</si>
  <si>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</si>
  <si>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</si>
  <si>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</si>
  <si>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</si>
  <si>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</si>
  <si>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</si>
  <si>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</si>
  <si>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</si>
  <si>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</si>
  <si>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</si>
  <si>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</si>
  <si>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</si>
  <si>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</si>
  <si>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</si>
  <si>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</si>
  <si>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</si>
  <si>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</si>
  <si>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</si>
  <si>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</si>
  <si>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</si>
  <si>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</si>
  <si>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</si>
  <si>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</si>
  <si>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</si>
  <si>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</si>
  <si>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</si>
  <si>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</si>
  <si>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</si>
  <si>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</si>
  <si>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</si>
  <si>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</si>
  <si>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</si>
  <si>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</si>
  <si>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</si>
  <si>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</si>
  <si>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</si>
  <si>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</si>
  <si>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</si>
  <si>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</si>
  <si>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</si>
  <si>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</si>
  <si>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</si>
  <si>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</si>
  <si>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</si>
  <si>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</si>
  <si>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</si>
  <si>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</si>
  <si>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</si>
  <si>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</si>
  <si>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</si>
  <si>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</si>
  <si>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</si>
  <si>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</si>
  <si>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</si>
  <si>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</si>
  <si>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</si>
  <si>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</si>
  <si>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</si>
  <si>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</si>
  <si>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</si>
  <si>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</si>
  <si>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</si>
  <si>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</si>
  <si>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</si>
  <si>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</si>
  <si>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</si>
  <si>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</si>
  <si>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</si>
  <si>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</si>
  <si>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</si>
  <si>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</si>
  <si>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</si>
  <si>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</si>
  <si>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</si>
  <si>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</si>
  <si>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</si>
  <si>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</si>
  <si>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</si>
  <si>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</si>
  <si>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</si>
  <si>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</si>
  <si>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</si>
  <si>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</si>
  <si>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</si>
  <si>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</si>
  <si>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</si>
  <si>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</si>
  <si>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</si>
  <si>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</si>
  <si>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</si>
  <si>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</si>
  <si>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</si>
  <si>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</si>
  <si>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</si>
  <si>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</si>
  <si>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</si>
  <si>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</si>
  <si>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</si>
  <si>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</si>
  <si>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</si>
  <si>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</si>
  <si>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</si>
  <si>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</si>
  <si>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</si>
  <si>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</si>
  <si>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</si>
  <si>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</si>
  <si>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</si>
  <si>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</si>
  <si>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</si>
  <si>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</si>
  <si>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</si>
  <si>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</si>
  <si>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</si>
  <si>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</si>
  <si>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</si>
  <si>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</si>
  <si>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</si>
  <si>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</si>
  <si>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</si>
  <si>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</si>
  <si>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</si>
  <si>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</si>
  <si>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</si>
  <si>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</si>
  <si>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</si>
  <si>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</si>
  <si>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</si>
  <si>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</si>
  <si>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</si>
  <si>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</si>
  <si>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</si>
  <si>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</si>
  <si>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</si>
  <si>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</si>
  <si>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</si>
  <si>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</si>
  <si>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</si>
  <si>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</si>
  <si>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</si>
  <si>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</si>
  <si>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</si>
  <si>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</si>
  <si>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</si>
  <si>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</si>
  <si>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</si>
  <si>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</si>
  <si>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</si>
  <si>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</si>
  <si>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</si>
  <si>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</si>
  <si>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</si>
  <si>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</si>
  <si>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</si>
  <si>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</si>
  <si>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</si>
  <si>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</si>
  <si>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</si>
  <si>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</si>
  <si>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</si>
  <si>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</si>
  <si>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</si>
  <si>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</si>
  <si>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</si>
  <si>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</si>
  <si>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</si>
  <si>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</si>
  <si>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</si>
  <si>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</si>
  <si>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</si>
  <si>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</si>
  <si>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</si>
  <si>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</si>
  <si>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</si>
  <si>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</si>
  <si>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</si>
  <si>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</si>
  <si>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</si>
  <si>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</si>
  <si>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</si>
  <si>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</si>
  <si>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</si>
  <si>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</si>
  <si>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</si>
  <si>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</si>
  <si>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</si>
  <si>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</si>
  <si>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</si>
  <si>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</si>
  <si>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</si>
  <si>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</si>
  <si>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r>
      <t xml:space="preserve">DO67(1), DO73(1), </t>
    </r>
    <r>
      <rPr>
        <sz val="11"/>
        <color rgb="FFFF0000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</si>
  <si>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</si>
  <si>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</si>
  <si>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</si>
  <si>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</si>
  <si>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</si>
  <si>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</si>
  <si>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</si>
  <si>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</si>
  <si>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</si>
  <si>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</si>
  <si>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</si>
  <si>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</si>
  <si>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</si>
  <si>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</si>
  <si>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</si>
  <si>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</si>
  <si>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</si>
  <si>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</si>
  <si>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</si>
  <si>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</si>
  <si>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</si>
  <si>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</si>
  <si>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</si>
  <si>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</si>
  <si>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</si>
  <si>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</si>
  <si>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</si>
  <si>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</si>
  <si>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</si>
  <si>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</si>
  <si>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</si>
  <si>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</si>
  <si>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</si>
  <si>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</si>
  <si>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</si>
  <si>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</si>
  <si>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</si>
  <si>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</si>
  <si>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</si>
  <si>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</si>
  <si>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</si>
  <si>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</si>
  <si>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</si>
  <si>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24/11, 29/1, 3/2, 27/12, 8/1/22</t>
  </si>
  <si>
    <t>DO53(1), DO75(1), DO77(1), DO177(1), DO185(1)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</si>
  <si>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</si>
  <si>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</si>
  <si>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</si>
  <si>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</si>
  <si>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</si>
  <si>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</si>
  <si>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</si>
  <si>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24/3, 1/4, 21/5, 10/1/22</t>
  </si>
  <si>
    <t>DO91(2), DO96(2), DO106(2), DO186(2)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</si>
  <si>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</si>
  <si>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</si>
  <si>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</si>
  <si>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</si>
  <si>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</si>
  <si>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</si>
  <si>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8/4, 21/5, 3/11, 11/1/22</t>
  </si>
  <si>
    <t>DO98(4), DO89(1),  DO154(4), DO187(4)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</si>
  <si>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</si>
  <si>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</si>
  <si>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</si>
  <si>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</si>
  <si>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</si>
  <si>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</si>
  <si>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</si>
  <si>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</si>
  <si>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</si>
  <si>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</si>
  <si>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</si>
  <si>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</si>
  <si>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</si>
  <si>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</si>
  <si>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</si>
  <si>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</si>
  <si>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</si>
  <si>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</si>
  <si>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</si>
  <si>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</si>
  <si>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</si>
  <si>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</si>
  <si>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</si>
  <si>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</si>
  <si>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</si>
  <si>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</si>
  <si>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</si>
  <si>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</si>
  <si>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</si>
  <si>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</si>
  <si>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</si>
  <si>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</si>
  <si>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</si>
  <si>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</si>
  <si>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</si>
  <si>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</si>
  <si>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</si>
  <si>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</si>
  <si>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</si>
  <si>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</si>
  <si>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</si>
  <si>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</si>
  <si>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</si>
  <si>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</si>
  <si>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</si>
  <si>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</si>
  <si>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</si>
  <si>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</si>
  <si>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</si>
  <si>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</si>
  <si>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</si>
  <si>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DO200(1)</t>
  </si>
  <si>
    <t>6/1/22</t>
  </si>
  <si>
    <t>DO183(3)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</si>
  <si>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</si>
  <si>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</si>
  <si>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</si>
  <si>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</si>
  <si>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</si>
  <si>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</si>
  <si>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</si>
  <si>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</si>
  <si>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</si>
  <si>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</si>
  <si>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</si>
  <si>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</si>
  <si>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</si>
  <si>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</si>
  <si>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</si>
  <si>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</si>
  <si>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</si>
  <si>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</si>
  <si>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</si>
  <si>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</si>
  <si>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</si>
  <si>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</si>
  <si>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</si>
  <si>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10/1/22, 22/1/22, 10/2/22, 19/2/22, 22/2/22</t>
  </si>
  <si>
    <t>DO186(1), DO194(1), DO198(1), DO202(6), DO205(1)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</si>
  <si>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</si>
  <si>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</si>
  <si>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</si>
  <si>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</si>
  <si>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</si>
  <si>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</si>
  <si>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22/2/22</t>
  </si>
  <si>
    <t>DO205(1)</t>
  </si>
  <si>
    <t>DO200(4), DO201(2), DO205(2), DO206(1)</t>
  </si>
  <si>
    <t>17/2/22, 18/2/22, 22/2/22, 24/2/22</t>
  </si>
  <si>
    <t>13/1/22, 18/1/22, 24/2/22</t>
  </si>
  <si>
    <t>DO189(11), DO193(5), DO206(1)</t>
  </si>
  <si>
    <t>19/10, 26/10, 6/11, 11/11, 10/12, 20/12, 22/12, 30/12, 13/1/22, 18/1/22, 24/2/22</t>
  </si>
  <si>
    <t>DO140(1), DO144(1), DO155(1), DO159(2), DO169(1), DO173(1), DO175(1), DO179(1), DO189(1), DO193(1), DO206(1)</t>
  </si>
  <si>
    <t>24/1/22, 15/2/22, 21/2/22, 24/2/22</t>
  </si>
  <si>
    <t>DO195(3), DO199(4), DO203(2), DO206(4)</t>
  </si>
  <si>
    <t>19/2/22, 21/2/22, 24/2/22, 26/2/22</t>
  </si>
  <si>
    <t>DO202(1), DO203(2), DO206(2), DO207(1)</t>
  </si>
  <si>
    <t>13/1/22, 14/1/22, 18/1/22, 26/2/22</t>
  </si>
  <si>
    <t>DO189(11), DO190(2), D0193(4), DO207(1)</t>
  </si>
  <si>
    <t>15/2/22, 26/2/22</t>
  </si>
  <si>
    <t>DO199(3), DO208(1)</t>
  </si>
  <si>
    <t>T26044</t>
  </si>
  <si>
    <t>24/3/21, 10/2/22, 22/2/22</t>
  </si>
  <si>
    <t>DO89(1), DO198(2), DO205(1)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</si>
</sst>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5" tint="0.79998168889431442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2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0" borderId="0" xfId="0" applyFon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  <xf numFmtId="0" fontId="0" fillId="8" borderId="0" xfId="0" applyFill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CCFFCC"/>
      <color rgb="FFCCECFF"/>
      <color rgb="FF99FF99"/>
      <color rgb="FF66FF99"/>
      <color rgb="FF99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70.emf"/><Relationship Id="rId2" Type="http://schemas.openxmlformats.org/officeDocument/2006/relationships/image" Target="../media/image69.emf"/><Relationship Id="rId1" Type="http://schemas.openxmlformats.org/officeDocument/2006/relationships/image" Target="../media/image68.emf"/><Relationship Id="rId4" Type="http://schemas.openxmlformats.org/officeDocument/2006/relationships/image" Target="../media/image7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400050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488950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361950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6350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317500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368300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406400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273050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317500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355600</xdr:colOff>
          <xdr:row>94</xdr:row>
          <xdr:rowOff>50800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311150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6350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368300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330200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317500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273050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317500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304800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633.043133912041" createdVersion="7" refreshedVersion="7" minRefreshableVersion="3" recordCount="226" xr:uid="{0D8D9330-BFFA-4799-B8D0-EEB2ECDC7352}">
  <cacheSource type="worksheet">
    <worksheetSource ref="A5:R231" sheet="Raw Inventory"/>
  </cacheSource>
  <cacheFields count="18">
    <cacheField name="Date" numFmtId="14">
      <sharedItems containsDate="1" containsMixedTypes="1" minDate="2019-12-19T00:00:00" maxDate="2022-02-25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22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447"/>
        <s v="00042422"/>
        <s v="00001095"/>
        <s v="00042535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01124"/>
        <s v="0001127"/>
        <s v="00004352"/>
        <s v="00001130"/>
        <s v="00001131"/>
        <s v="00001132"/>
        <s v="00001136"/>
        <s v="T26044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83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955904.20000000007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39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26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7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"/>
    <n v="6"/>
    <n v="4"/>
    <s v="DO53(1), DO75(1), DO77(1), DO177(1), DO185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"/>
    <n v="8"/>
    <n v="4"/>
    <s v="DO91(2), DO96(2), DO106(2), DO186(2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, 3/11, 11/1/22"/>
    <n v="13"/>
    <n v="7"/>
    <s v="DO98(4), DO89(1),  DO154(4), DO187(4)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8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3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4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4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4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4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5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6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5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7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77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7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7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7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78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78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79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0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1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8(2)"/>
    <m/>
  </r>
  <r>
    <d v="2021-10-15T00:00:00"/>
    <x v="5"/>
    <x v="2"/>
    <x v="81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2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3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4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2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2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5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6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6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87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88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89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89"/>
    <x v="0"/>
    <s v="RA Pigment Super Black (5kg)"/>
    <x v="64"/>
    <s v="Ex"/>
    <n v="1"/>
    <s v="Tin"/>
    <n v="105"/>
    <n v="105"/>
    <n v="589651.4"/>
    <m/>
    <m/>
    <n v="1"/>
    <m/>
    <m/>
  </r>
  <r>
    <d v="2021-11-03T00:00:00"/>
    <x v="6"/>
    <x v="2"/>
    <x v="90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1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2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3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3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4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2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5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96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97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98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99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99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0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1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1"/>
    <x v="0"/>
    <s v="RA Butanox M50 (5kg)"/>
    <x v="7"/>
    <s v="Delivered"/>
    <n v="12"/>
    <s v="Bottle"/>
    <n v="90"/>
    <n v="1080"/>
    <n v="653880.70000000007"/>
    <s v="10/1/22, 22/1/22, 10/2/22, 19/2/22, 22/2/22"/>
    <n v="10"/>
    <n v="2"/>
    <s v="DO186(1), DO194(1), DO198(1), DO202(6), DO205(1)"/>
    <m/>
  </r>
  <r>
    <d v="2021-12-02T00:00:00"/>
    <x v="0"/>
    <x v="2"/>
    <x v="102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3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3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4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4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5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5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06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07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08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07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07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09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0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0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0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1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2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3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3"/>
    <x v="0"/>
    <s v="RA CSM 450 (60Kg) 64m(L) x 2080mm(W)"/>
    <x v="75"/>
    <s v="Delivered"/>
    <n v="20"/>
    <s v="Roll"/>
    <n v="528"/>
    <n v="10560"/>
    <n v="754703.20000000007"/>
    <s v="13/1/22, 14/1/22, 18/1/22, 26/2/22"/>
    <n v="18"/>
    <n v="2"/>
    <s v="DO189(11), DO190(2), D0193(4), DO207(1)"/>
    <m/>
  </r>
  <r>
    <d v="2021-12-31T00:00:00"/>
    <x v="0"/>
    <x v="2"/>
    <x v="2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4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4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4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4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15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15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15"/>
    <x v="8"/>
    <s v="RG Woven Roving E-600 (45kg) 1120mm"/>
    <x v="78"/>
    <s v="Ex"/>
    <n v="20"/>
    <s v="Roll"/>
    <n v="283.5"/>
    <n v="5670"/>
    <n v="810613.20000000007"/>
    <s v="13/1/22, 18/1/22, 24/2/22"/>
    <n v="17"/>
    <n v="3"/>
    <s v="DO189(11), DO193(5), DO206(1)"/>
    <m/>
  </r>
  <r>
    <d v="2022-01-06T00:00:00"/>
    <x v="7"/>
    <x v="3"/>
    <x v="116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17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17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18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18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18"/>
    <x v="8"/>
    <s v="RG TR104 Hi Temp Wax"/>
    <x v="80"/>
    <s v="Ex"/>
    <n v="12"/>
    <s v="Tin"/>
    <n v="46"/>
    <n v="552"/>
    <n v="824765.20000000007"/>
    <s v="6/1/22"/>
    <n v="3"/>
    <n v="9"/>
    <s v="DO183(3)"/>
    <m/>
  </r>
  <r>
    <d v="2022-01-17T00:00:00"/>
    <x v="7"/>
    <x v="3"/>
    <x v="28"/>
    <x v="0"/>
    <s v="RA Talcum Powder (25kg)"/>
    <x v="10"/>
    <s v="Delivered"/>
    <n v="40"/>
    <s v="Bag"/>
    <n v="32.5"/>
    <n v="1300"/>
    <n v="826065.20000000007"/>
    <s v="22/2/22"/>
    <n v="1"/>
    <n v="39"/>
    <s v="DO205(1)"/>
    <m/>
  </r>
  <r>
    <d v="2022-01-17T00:00:00"/>
    <x v="7"/>
    <x v="3"/>
    <x v="28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28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28"/>
    <x v="0"/>
    <s v="RA Mepoxe M (5kg)"/>
    <x v="36"/>
    <s v="Delivered"/>
    <n v="20"/>
    <s v="Bottle"/>
    <n v="65"/>
    <n v="1300"/>
    <n v="854935.20000000007"/>
    <s v="24/1/22, 15/2/22, 21/2/22, 24/2/22"/>
    <n v="13"/>
    <n v="7"/>
    <s v="DO195(3), DO199(4), DO203(2), DO206(4)"/>
    <m/>
  </r>
  <r>
    <d v="2022-01-17T00:00:00"/>
    <x v="7"/>
    <x v="3"/>
    <x v="28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19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19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19"/>
    <x v="8"/>
    <s v="RG CSM 450 (30Kg) 64m(L) x 1040mm(W)"/>
    <x v="76"/>
    <s v="Ex"/>
    <n v="20"/>
    <s v="Roll"/>
    <n v="270"/>
    <n v="5400"/>
    <n v="888770.20000000007"/>
    <s v="17/2/22"/>
    <n v="1"/>
    <n v="19"/>
    <s v="DO200(1)"/>
    <m/>
  </r>
  <r>
    <d v="2022-01-26T00:00:00"/>
    <x v="7"/>
    <x v="3"/>
    <x v="119"/>
    <x v="8"/>
    <s v="RG CSM 450 Jushi 54kg 1860mm(W)"/>
    <x v="81"/>
    <s v="Ex"/>
    <n v="10"/>
    <s v="Roll"/>
    <n v="486"/>
    <n v="4860"/>
    <n v="893630.20000000007"/>
    <s v="24/3/21, 10/2/22, 22/2/22"/>
    <n v="4"/>
    <n v="6"/>
    <s v="DO89(1), DO198(2), DO205(1)"/>
    <m/>
  </r>
  <r>
    <d v="2022-01-26T00:00:00"/>
    <x v="7"/>
    <x v="3"/>
    <x v="119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0"/>
    <x v="8"/>
    <s v="RG CSM 300 (30Kg) 64m(L) x 1040mm(W)"/>
    <x v="77"/>
    <s v="Ex"/>
    <n v="10"/>
    <s v="Roll"/>
    <n v="270"/>
    <n v="2700"/>
    <n v="897680.20000000007"/>
    <s v="15/2/22, 26/2/22"/>
    <n v="4"/>
    <n v="6"/>
    <s v="DO199(3), DO208(1)"/>
    <m/>
  </r>
  <r>
    <d v="2022-02-14T00:00:00"/>
    <x v="8"/>
    <x v="3"/>
    <x v="28"/>
    <x v="0"/>
    <s v="RA Resin 3317AW (220Kg)"/>
    <x v="17"/>
    <s v="Delivered"/>
    <n v="15"/>
    <s v="Drum"/>
    <n v="1815"/>
    <n v="27225"/>
    <n v="924905.20000000007"/>
    <s v="19/2/22, 21/2/22, 24/2/22, 26/2/22"/>
    <n v="6"/>
    <n v="9"/>
    <s v="DO202(1), DO203(2), DO206(2), DO207(1)"/>
    <m/>
  </r>
  <r>
    <d v="2022-02-18T00:00:00"/>
    <x v="8"/>
    <x v="3"/>
    <x v="28"/>
    <x v="0"/>
    <s v="RA Nor 3338W (220Kg)"/>
    <x v="9"/>
    <s v="Delivered"/>
    <n v="15"/>
    <s v="Drum"/>
    <n v="1815"/>
    <n v="27225"/>
    <n v="952130.20000000007"/>
    <m/>
    <m/>
    <n v="15"/>
    <m/>
    <m/>
  </r>
  <r>
    <d v="2022-02-18T00:00:00"/>
    <x v="8"/>
    <x v="3"/>
    <x v="121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28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28"/>
    <x v="0"/>
    <s v="RA Butanox M50 (5kg)"/>
    <x v="7"/>
    <s v="Delivered"/>
    <n v="12"/>
    <s v="Bottle"/>
    <n v="90"/>
    <n v="1080"/>
    <n v="955124.20000000007"/>
    <m/>
    <m/>
    <n v="12"/>
    <m/>
    <m/>
  </r>
  <r>
    <d v="2022-02-24T00:00:00"/>
    <x v="8"/>
    <x v="3"/>
    <x v="28"/>
    <x v="0"/>
    <s v="RA Aerosil (Silica Fume) (10Kg)"/>
    <x v="32"/>
    <s v="Delivered"/>
    <n v="2"/>
    <s v="Bag"/>
    <n v="390"/>
    <n v="780"/>
    <n v="955904.20000000007"/>
    <m/>
    <m/>
    <n v="2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39E76B-E2EC-4665-A531-19D4CE6D18BA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53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22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6"/>
        <item x="75"/>
        <item x="77"/>
        <item x="80"/>
        <item x="81"/>
        <item x="82"/>
        <item x="87"/>
        <item x="73"/>
        <item x="74"/>
        <item x="78"/>
        <item x="79"/>
        <item x="83"/>
        <item x="84"/>
        <item x="85"/>
        <item x="86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7"/>
        <item x="108"/>
        <item x="109"/>
        <item x="110"/>
        <item x="111"/>
        <item x="112"/>
        <item x="106"/>
        <item x="113"/>
        <item x="114"/>
        <item x="115"/>
        <item x="116"/>
        <item x="117"/>
        <item x="118"/>
        <item x="119"/>
        <item x="120"/>
        <item x="121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84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249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5"/>
      <x v="13"/>
    </i>
    <i r="3">
      <x v="71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t="default" r="1">
      <x/>
    </i>
    <i r="1">
      <x v="2"/>
      <x v="45"/>
      <x v="2"/>
    </i>
    <i r="3"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74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3"/>
    </i>
    <i r="3">
      <x v="4"/>
    </i>
    <i r="3">
      <x v="6"/>
    </i>
    <i r="3">
      <x v="19"/>
    </i>
    <i r="3">
      <x v="24"/>
    </i>
    <i r="3">
      <x v="25"/>
    </i>
    <i r="3">
      <x v="31"/>
    </i>
    <i r="3">
      <x v="49"/>
    </i>
    <i t="default" r="1">
      <x/>
    </i>
    <i r="1">
      <x v="6"/>
      <x v="116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14"/>
      <x v="121"/>
      <x v="82"/>
    </i>
    <i t="default" r="1">
      <x v="14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E1CB67-A4BC-41E1-B724-6F90E077A5E1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200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8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96">
    <i>
      <x/>
      <x v="2"/>
    </i>
    <i r="1">
      <x v="4"/>
    </i>
    <i r="1">
      <x v="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4"/>
    </i>
    <i r="1">
      <x v="47"/>
    </i>
    <i r="1">
      <x v="49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80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1"/>
    </i>
    <i r="1">
      <x v="44"/>
    </i>
    <i r="1">
      <x v="45"/>
    </i>
    <i r="1">
      <x v="47"/>
    </i>
    <i r="1">
      <x v="48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7AA5E2-C4F8-4D70-A137-75831DEDA7C2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8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8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8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38" Type="http://schemas.openxmlformats.org/officeDocument/2006/relationships/comments" Target="../comments1.xml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oleObject" Target="../embeddings/oleObject67.bin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9.bin"/><Relationship Id="rId12" Type="http://schemas.openxmlformats.org/officeDocument/2006/relationships/image" Target="../media/image71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8.emf"/><Relationship Id="rId11" Type="http://schemas.openxmlformats.org/officeDocument/2006/relationships/oleObject" Target="../embeddings/oleObject71.bin"/><Relationship Id="rId5" Type="http://schemas.openxmlformats.org/officeDocument/2006/relationships/oleObject" Target="../embeddings/oleObject68.bin"/><Relationship Id="rId10" Type="http://schemas.openxmlformats.org/officeDocument/2006/relationships/image" Target="../media/image70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70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694</v>
      </c>
      <c r="B14" t="s">
        <v>41</v>
      </c>
      <c r="C14" t="s">
        <v>695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238"/>
  <sheetViews>
    <sheetView topLeftCell="B231" zoomScale="90" zoomScaleNormal="90" workbookViewId="0">
      <selection activeCell="Q223" sqref="Q223"/>
    </sheetView>
  </sheetViews>
  <sheetFormatPr defaultRowHeight="14.5" x14ac:dyDescent="0.35"/>
  <cols>
    <col min="1" max="1" width="11.08984375" style="99" customWidth="1"/>
    <col min="2" max="2" width="5.36328125" style="100" customWidth="1"/>
    <col min="3" max="3" width="5.54296875" style="100" customWidth="1"/>
    <col min="4" max="4" width="11.26953125" style="99" bestFit="1" customWidth="1"/>
    <col min="5" max="5" width="12" style="93" customWidth="1"/>
    <col min="6" max="6" width="20" style="93" customWidth="1"/>
    <col min="7" max="7" width="20.08984375" style="93" customWidth="1"/>
    <col min="8" max="8" width="9" style="93" customWidth="1"/>
    <col min="9" max="9" width="5.26953125" style="99" customWidth="1"/>
    <col min="10" max="10" width="5.6328125" style="93" customWidth="1"/>
    <col min="11" max="11" width="9.90625" style="93" customWidth="1"/>
    <col min="12" max="12" width="10.6328125" style="93" customWidth="1"/>
    <col min="13" max="13" width="11.7265625" style="93" customWidth="1"/>
    <col min="14" max="14" width="13.81640625" style="93" customWidth="1"/>
    <col min="15" max="15" width="5.26953125" style="93" customWidth="1"/>
    <col min="16" max="16" width="7.6328125" style="93" customWidth="1"/>
    <col min="17" max="17" width="18.26953125" style="93" customWidth="1"/>
    <col min="18" max="18" width="10.26953125" style="93" customWidth="1"/>
    <col min="19" max="19" width="2.90625" style="93" customWidth="1"/>
    <col min="20" max="16384" width="8.7265625" style="93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2" t="s">
        <v>325</v>
      </c>
      <c r="E6" s="113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2" t="s">
        <v>325</v>
      </c>
      <c r="E7" s="113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2" t="s">
        <v>325</v>
      </c>
      <c r="E8" s="113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2" t="s">
        <v>325</v>
      </c>
      <c r="E9" s="113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2" t="s">
        <v>325</v>
      </c>
      <c r="E10" s="113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4" t="s">
        <v>74</v>
      </c>
      <c r="E11" s="113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4" t="s">
        <v>74</v>
      </c>
      <c r="E12" s="113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4" t="s">
        <v>74</v>
      </c>
      <c r="E13" s="113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4" t="s">
        <v>74</v>
      </c>
      <c r="E14" s="113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5">
        <v>100620</v>
      </c>
      <c r="E15" s="116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4" t="s">
        <v>75</v>
      </c>
      <c r="E16" s="113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4" t="s">
        <v>75</v>
      </c>
      <c r="E17" s="113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4" t="s">
        <v>75</v>
      </c>
      <c r="E18" s="113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4" t="s">
        <v>75</v>
      </c>
      <c r="E19" s="113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4" t="s">
        <v>76</v>
      </c>
      <c r="E20" s="113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4" t="s">
        <v>76</v>
      </c>
      <c r="E21" s="113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4" t="s">
        <v>77</v>
      </c>
      <c r="E22" s="113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4" t="s">
        <v>77</v>
      </c>
      <c r="E23" s="113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4" t="s">
        <v>77</v>
      </c>
      <c r="E24" s="113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4" t="s">
        <v>78</v>
      </c>
      <c r="E25" s="113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4" t="s">
        <v>108</v>
      </c>
      <c r="E26" s="116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4" t="s">
        <v>109</v>
      </c>
      <c r="E27" s="116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4" t="s">
        <v>326</v>
      </c>
      <c r="E28" s="116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4" t="s">
        <v>404</v>
      </c>
      <c r="E29" s="116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4" t="s">
        <v>79</v>
      </c>
      <c r="E30" s="116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4" t="s">
        <v>80</v>
      </c>
      <c r="E31" s="116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4" t="s">
        <v>82</v>
      </c>
      <c r="E32" s="116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4" t="s">
        <v>82</v>
      </c>
      <c r="E33" s="116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4" t="s">
        <v>81</v>
      </c>
      <c r="E34" s="116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4" t="s">
        <v>83</v>
      </c>
      <c r="E35" s="116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4" t="s">
        <v>107</v>
      </c>
      <c r="E36" s="116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4" t="s">
        <v>107</v>
      </c>
      <c r="E37" s="116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4" t="s">
        <v>106</v>
      </c>
      <c r="E38" s="116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4" t="s">
        <v>106</v>
      </c>
      <c r="E39" s="116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17" t="s">
        <v>85</v>
      </c>
      <c r="E40" s="116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17" t="s">
        <v>85</v>
      </c>
      <c r="E41" s="116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17" t="s">
        <v>85</v>
      </c>
      <c r="E42" s="116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17" t="s">
        <v>85</v>
      </c>
      <c r="E43" s="116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17" t="s">
        <v>85</v>
      </c>
      <c r="E44" s="116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17" t="s">
        <v>110</v>
      </c>
      <c r="E45" s="117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17" t="s">
        <v>148</v>
      </c>
      <c r="E46" s="117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553</v>
      </c>
      <c r="O46" s="3">
        <f>1+8+2+6+3</f>
        <v>20</v>
      </c>
      <c r="P46" s="9">
        <f t="shared" si="8"/>
        <v>0</v>
      </c>
      <c r="Q46" s="23" t="s">
        <v>554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17" t="s">
        <v>148</v>
      </c>
      <c r="E47" s="117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548</v>
      </c>
      <c r="O47" s="3">
        <f>1+3+7+2+4+1+2</f>
        <v>20</v>
      </c>
      <c r="P47" s="9">
        <f t="shared" si="8"/>
        <v>0</v>
      </c>
      <c r="Q47" s="23" t="s">
        <v>705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17" t="s">
        <v>148</v>
      </c>
      <c r="E48" s="117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389</v>
      </c>
      <c r="O48" s="3">
        <f>1+1+5+2+4+1+1</f>
        <v>15</v>
      </c>
      <c r="P48" s="9">
        <f t="shared" si="8"/>
        <v>0</v>
      </c>
      <c r="Q48" s="23" t="s">
        <v>576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17" t="s">
        <v>118</v>
      </c>
      <c r="E49" s="117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17" t="s">
        <v>121</v>
      </c>
      <c r="E50" s="117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17" t="s">
        <v>121</v>
      </c>
      <c r="E51" s="117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17" t="s">
        <v>121</v>
      </c>
      <c r="E52" s="117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17" t="s">
        <v>122</v>
      </c>
      <c r="E53" s="117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17" t="s">
        <v>126</v>
      </c>
      <c r="E54" s="117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17" t="s">
        <v>124</v>
      </c>
      <c r="E55" s="117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17" t="s">
        <v>127</v>
      </c>
      <c r="E56" s="117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17" t="s">
        <v>128</v>
      </c>
      <c r="E57" s="117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17" t="s">
        <v>128</v>
      </c>
      <c r="E58" s="117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17"/>
      <c r="E59" s="117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18" t="s">
        <v>175</v>
      </c>
      <c r="E60" s="117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17" t="s">
        <v>159</v>
      </c>
      <c r="E61" s="117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17" t="s">
        <v>160</v>
      </c>
      <c r="E62" s="117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17" t="s">
        <v>174</v>
      </c>
      <c r="E63" s="117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18" t="s">
        <v>175</v>
      </c>
      <c r="E64" s="117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43.5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17" t="s">
        <v>161</v>
      </c>
      <c r="E65" s="117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620</v>
      </c>
      <c r="O65" s="3">
        <f>2+1+1+1+1</f>
        <v>6</v>
      </c>
      <c r="P65" s="9">
        <f>I65-O65</f>
        <v>4</v>
      </c>
      <c r="Q65" s="23" t="s">
        <v>621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17" t="s">
        <v>195</v>
      </c>
      <c r="E66" s="117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17" t="s">
        <v>195</v>
      </c>
      <c r="E67" s="117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19" t="s">
        <v>207</v>
      </c>
      <c r="E68" s="117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19" t="s">
        <v>273</v>
      </c>
      <c r="E69" s="117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19" t="s">
        <v>274</v>
      </c>
      <c r="E70" s="117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17" t="s">
        <v>235</v>
      </c>
      <c r="E71" s="117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17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19" t="s">
        <v>276</v>
      </c>
      <c r="E73" s="117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19" t="s">
        <v>276</v>
      </c>
      <c r="E74" s="117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19" t="s">
        <v>276</v>
      </c>
      <c r="E75" s="117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19" t="s">
        <v>276</v>
      </c>
      <c r="E76" s="117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19" t="s">
        <v>276</v>
      </c>
      <c r="E77" s="117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19" t="s">
        <v>276</v>
      </c>
      <c r="E78" s="117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19" t="s">
        <v>276</v>
      </c>
      <c r="E79" s="117" t="s">
        <v>10</v>
      </c>
      <c r="F79" s="59" t="s">
        <v>663</v>
      </c>
      <c r="G79" s="59" t="s">
        <v>663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19" t="s">
        <v>278</v>
      </c>
      <c r="E80" s="117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413</v>
      </c>
      <c r="O80" s="3">
        <f>8+5+1+1+5+1+5+1+5</f>
        <v>32</v>
      </c>
      <c r="P80" s="9">
        <f>I80-O80</f>
        <v>0</v>
      </c>
      <c r="Q80" s="23" t="s">
        <v>410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19" t="s">
        <v>277</v>
      </c>
      <c r="E81" s="117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481</v>
      </c>
      <c r="O81" s="3">
        <f>6+5</f>
        <v>11</v>
      </c>
      <c r="P81" s="9">
        <f t="shared" si="12"/>
        <v>5</v>
      </c>
      <c r="Q81" s="23" t="s">
        <v>482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19" t="s">
        <v>277</v>
      </c>
      <c r="E82" s="117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19" t="s">
        <v>279</v>
      </c>
      <c r="E83" s="117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702</v>
      </c>
      <c r="O83" s="3">
        <f>2+2+4+2+1+1</f>
        <v>12</v>
      </c>
      <c r="P83" s="9">
        <f t="shared" si="12"/>
        <v>0</v>
      </c>
      <c r="Q83" s="23" t="s">
        <v>703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17" t="s">
        <v>279</v>
      </c>
      <c r="E84" s="117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19" t="s">
        <v>280</v>
      </c>
      <c r="E85" s="117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19" t="s">
        <v>288</v>
      </c>
      <c r="E86" s="117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392</v>
      </c>
      <c r="O86" s="3">
        <f>5+10+10+5+1+9</f>
        <v>40</v>
      </c>
      <c r="P86" s="69">
        <f t="shared" si="12"/>
        <v>0</v>
      </c>
      <c r="Q86" s="23" t="s">
        <v>393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17" t="s">
        <v>288</v>
      </c>
      <c r="E87" s="117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371</v>
      </c>
      <c r="O87" s="3">
        <f>3+1+1</f>
        <v>5</v>
      </c>
      <c r="P87" s="69">
        <f t="shared" si="12"/>
        <v>0</v>
      </c>
      <c r="Q87" s="23" t="s">
        <v>372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17" t="s">
        <v>288</v>
      </c>
      <c r="E88" s="117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17" t="s">
        <v>288</v>
      </c>
      <c r="E89" s="117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380</v>
      </c>
      <c r="O89" s="3">
        <f>2+1+1+1+4+1+1+4+4+1</f>
        <v>20</v>
      </c>
      <c r="P89" s="69">
        <f t="shared" si="12"/>
        <v>0</v>
      </c>
      <c r="Q89" s="23" t="s">
        <v>381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17" t="s">
        <v>288</v>
      </c>
      <c r="E90" s="117" t="s">
        <v>10</v>
      </c>
      <c r="F90" s="59" t="s">
        <v>405</v>
      </c>
      <c r="G90" s="59" t="s">
        <v>405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19" t="s">
        <v>289</v>
      </c>
      <c r="E91" s="117" t="s">
        <v>10</v>
      </c>
      <c r="F91" s="45" t="s">
        <v>193</v>
      </c>
      <c r="G91" s="128" t="s">
        <v>457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483</v>
      </c>
      <c r="O91" s="3">
        <f>4+5+10+1</f>
        <v>20</v>
      </c>
      <c r="P91" s="69">
        <f t="shared" si="12"/>
        <v>0</v>
      </c>
      <c r="Q91" s="129" t="s">
        <v>484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17" t="s">
        <v>289</v>
      </c>
      <c r="E92" s="117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17" t="s">
        <v>289</v>
      </c>
      <c r="E93" s="117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629</v>
      </c>
      <c r="O93" s="3">
        <f>2+2+2+2</f>
        <v>8</v>
      </c>
      <c r="P93" s="69">
        <f t="shared" si="12"/>
        <v>4</v>
      </c>
      <c r="Q93" s="23" t="s">
        <v>630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19" t="s">
        <v>281</v>
      </c>
      <c r="E94" s="117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17"/>
      <c r="E95" s="117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19" t="s">
        <v>282</v>
      </c>
      <c r="E96" s="117" t="s">
        <v>10</v>
      </c>
      <c r="F96" s="59" t="s">
        <v>663</v>
      </c>
      <c r="G96" s="59" t="s">
        <v>663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19" t="s">
        <v>308</v>
      </c>
      <c r="E97" s="116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17" t="s">
        <v>308</v>
      </c>
      <c r="E98" s="113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19" t="s">
        <v>309</v>
      </c>
      <c r="E99" s="116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17">
        <v>18634</v>
      </c>
      <c r="E100" s="116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637</v>
      </c>
      <c r="O100" s="3">
        <f>4+1+4+4</f>
        <v>13</v>
      </c>
      <c r="P100" s="69">
        <f t="shared" si="12"/>
        <v>7</v>
      </c>
      <c r="Q100" s="23" t="s">
        <v>638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19" t="s">
        <v>311</v>
      </c>
      <c r="E101" s="116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390</v>
      </c>
      <c r="O101" s="3">
        <f>1+1+3</f>
        <v>5</v>
      </c>
      <c r="P101" s="69">
        <f t="shared" si="12"/>
        <v>0</v>
      </c>
      <c r="Q101" s="23" t="s">
        <v>391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17">
        <v>18674</v>
      </c>
      <c r="E102" s="116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379</v>
      </c>
      <c r="O102" s="3">
        <v>1</v>
      </c>
      <c r="P102" s="69">
        <f t="shared" si="12"/>
        <v>1</v>
      </c>
      <c r="Q102" s="23" t="s">
        <v>317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17">
        <v>18674</v>
      </c>
      <c r="E103" s="116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379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19" t="s">
        <v>312</v>
      </c>
      <c r="E104" s="116" t="s">
        <v>307</v>
      </c>
      <c r="F104" s="59" t="s">
        <v>650</v>
      </c>
      <c r="G104" s="59" t="s">
        <v>650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496</v>
      </c>
      <c r="O104" s="3">
        <f>1+2+1</f>
        <v>4</v>
      </c>
      <c r="P104" s="69">
        <f t="shared" si="12"/>
        <v>0</v>
      </c>
      <c r="Q104" s="23" t="s">
        <v>495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19" t="s">
        <v>327</v>
      </c>
      <c r="E105" s="116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545</v>
      </c>
      <c r="O105" s="3">
        <v>2</v>
      </c>
      <c r="P105" s="69">
        <f t="shared" si="12"/>
        <v>0</v>
      </c>
      <c r="Q105" s="23" t="s">
        <v>544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0" t="s">
        <v>328</v>
      </c>
      <c r="E106" s="116" t="s">
        <v>10</v>
      </c>
      <c r="F106" s="102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382</v>
      </c>
      <c r="O106" s="3">
        <f>5+1+2+4+4</f>
        <v>16</v>
      </c>
      <c r="P106" s="69">
        <f t="shared" si="12"/>
        <v>0</v>
      </c>
      <c r="Q106" s="23" t="s">
        <v>394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19" t="s">
        <v>328</v>
      </c>
      <c r="E107" s="116" t="s">
        <v>10</v>
      </c>
      <c r="F107" s="59" t="s">
        <v>405</v>
      </c>
      <c r="G107" s="59" t="s">
        <v>405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417</v>
      </c>
      <c r="O107" s="3">
        <f>4+3+1</f>
        <v>8</v>
      </c>
      <c r="P107" s="69">
        <f t="shared" si="12"/>
        <v>0</v>
      </c>
      <c r="Q107" s="23" t="s">
        <v>416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0" t="s">
        <v>330</v>
      </c>
      <c r="E108" s="116" t="s">
        <v>10</v>
      </c>
      <c r="F108" s="102" t="s">
        <v>146</v>
      </c>
      <c r="G108" s="60" t="s">
        <v>180</v>
      </c>
      <c r="H108" s="88" t="s">
        <v>47</v>
      </c>
      <c r="I108" s="89">
        <v>16</v>
      </c>
      <c r="J108" s="88" t="s">
        <v>1</v>
      </c>
      <c r="K108" s="103">
        <v>394.2</v>
      </c>
      <c r="L108" s="90">
        <f t="shared" si="20"/>
        <v>6307.2</v>
      </c>
      <c r="M108" s="7">
        <f t="shared" si="14"/>
        <v>291285.7</v>
      </c>
      <c r="N108" s="108" t="s">
        <v>602</v>
      </c>
      <c r="O108" s="88">
        <f>1+4+4+4+1+1+1</f>
        <v>16</v>
      </c>
      <c r="P108" s="69">
        <f t="shared" si="12"/>
        <v>0</v>
      </c>
      <c r="Q108" s="92" t="s">
        <v>603</v>
      </c>
      <c r="R108" s="92"/>
      <c r="S108" s="93"/>
      <c r="T108" s="93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19" t="s">
        <v>329</v>
      </c>
      <c r="E109" s="116" t="s">
        <v>10</v>
      </c>
      <c r="F109" s="45" t="s">
        <v>455</v>
      </c>
      <c r="G109" s="47" t="s">
        <v>456</v>
      </c>
      <c r="H109" s="88" t="s">
        <v>47</v>
      </c>
      <c r="I109" s="89">
        <v>5</v>
      </c>
      <c r="J109" s="88" t="s">
        <v>1</v>
      </c>
      <c r="K109" s="88">
        <v>219</v>
      </c>
      <c r="L109" s="90">
        <f t="shared" si="20"/>
        <v>1095</v>
      </c>
      <c r="M109" s="7">
        <f t="shared" si="14"/>
        <v>292380.7</v>
      </c>
      <c r="N109" s="108" t="s">
        <v>485</v>
      </c>
      <c r="O109" s="88">
        <f>2+2+1</f>
        <v>5</v>
      </c>
      <c r="P109" s="91">
        <f t="shared" si="12"/>
        <v>0</v>
      </c>
      <c r="Q109" s="92" t="s">
        <v>486</v>
      </c>
      <c r="R109" s="92"/>
      <c r="S109" s="93"/>
      <c r="T109" s="93"/>
    </row>
    <row r="110" spans="1:20" ht="29" x14ac:dyDescent="0.35">
      <c r="A110" s="94">
        <v>44285</v>
      </c>
      <c r="B110" s="95">
        <f>MONTH(A110)</f>
        <v>3</v>
      </c>
      <c r="C110" s="96">
        <f t="shared" si="24"/>
        <v>2021</v>
      </c>
      <c r="D110" s="121" t="s">
        <v>331</v>
      </c>
      <c r="E110" s="122" t="s">
        <v>10</v>
      </c>
      <c r="F110" s="97" t="s">
        <v>334</v>
      </c>
      <c r="G110" s="97" t="s">
        <v>334</v>
      </c>
      <c r="H110" s="88" t="s">
        <v>51</v>
      </c>
      <c r="I110" s="89">
        <v>2</v>
      </c>
      <c r="J110" s="88" t="s">
        <v>0</v>
      </c>
      <c r="K110" s="88">
        <v>1620</v>
      </c>
      <c r="L110" s="90">
        <f t="shared" si="20"/>
        <v>3240</v>
      </c>
      <c r="M110" s="7">
        <f t="shared" si="14"/>
        <v>295620.7</v>
      </c>
      <c r="N110" s="101" t="s">
        <v>333</v>
      </c>
      <c r="O110" s="88">
        <v>2</v>
      </c>
      <c r="P110" s="91">
        <f t="shared" si="12"/>
        <v>0</v>
      </c>
      <c r="Q110" s="88" t="s">
        <v>332</v>
      </c>
      <c r="R110" s="92"/>
    </row>
    <row r="111" spans="1:20" x14ac:dyDescent="0.35">
      <c r="A111" s="94">
        <v>44287</v>
      </c>
      <c r="B111" s="95">
        <f>MONTH(A111)</f>
        <v>4</v>
      </c>
      <c r="C111" s="96">
        <f t="shared" si="24"/>
        <v>2021</v>
      </c>
      <c r="D111" s="121" t="s">
        <v>366</v>
      </c>
      <c r="E111" s="122" t="s">
        <v>10</v>
      </c>
      <c r="F111" s="102" t="s">
        <v>29</v>
      </c>
      <c r="G111" s="60" t="s">
        <v>29</v>
      </c>
      <c r="H111" s="88" t="s">
        <v>47</v>
      </c>
      <c r="I111" s="89">
        <v>5</v>
      </c>
      <c r="J111" s="88" t="s">
        <v>0</v>
      </c>
      <c r="K111" s="103">
        <v>1650</v>
      </c>
      <c r="L111" s="90">
        <f t="shared" si="20"/>
        <v>8250</v>
      </c>
      <c r="M111" s="7">
        <f t="shared" si="14"/>
        <v>303870.7</v>
      </c>
      <c r="N111" s="101" t="s">
        <v>337</v>
      </c>
      <c r="O111" s="88">
        <v>5</v>
      </c>
      <c r="P111" s="91">
        <f t="shared" si="12"/>
        <v>0</v>
      </c>
      <c r="Q111" s="88" t="s">
        <v>338</v>
      </c>
      <c r="R111" s="92"/>
    </row>
    <row r="112" spans="1:20" ht="29" x14ac:dyDescent="0.35">
      <c r="A112" s="94">
        <v>44291</v>
      </c>
      <c r="B112" s="95">
        <f t="shared" ref="B112:B116" si="25">MONTH(A112)</f>
        <v>4</v>
      </c>
      <c r="C112" s="96">
        <f t="shared" ref="C112:C116" si="26">YEAR(A112)</f>
        <v>2021</v>
      </c>
      <c r="D112" s="121" t="s">
        <v>367</v>
      </c>
      <c r="E112" s="122" t="s">
        <v>10</v>
      </c>
      <c r="F112" s="102" t="s">
        <v>29</v>
      </c>
      <c r="G112" s="60" t="s">
        <v>29</v>
      </c>
      <c r="H112" s="88" t="s">
        <v>47</v>
      </c>
      <c r="I112" s="89">
        <v>10</v>
      </c>
      <c r="J112" s="88" t="s">
        <v>0</v>
      </c>
      <c r="K112" s="103">
        <v>1650</v>
      </c>
      <c r="L112" s="90">
        <f t="shared" si="20"/>
        <v>16500</v>
      </c>
      <c r="M112" s="7">
        <f t="shared" si="14"/>
        <v>320370.7</v>
      </c>
      <c r="N112" s="108" t="s">
        <v>363</v>
      </c>
      <c r="O112" s="88">
        <f>1+2+5+2</f>
        <v>10</v>
      </c>
      <c r="P112" s="91">
        <f t="shared" si="12"/>
        <v>0</v>
      </c>
      <c r="Q112" s="92" t="s">
        <v>364</v>
      </c>
      <c r="R112" s="92"/>
    </row>
    <row r="113" spans="1:18" ht="29" x14ac:dyDescent="0.35">
      <c r="A113" s="94">
        <v>44291</v>
      </c>
      <c r="B113" s="95">
        <f t="shared" si="25"/>
        <v>4</v>
      </c>
      <c r="C113" s="96">
        <f t="shared" si="26"/>
        <v>2021</v>
      </c>
      <c r="D113" s="121" t="s">
        <v>367</v>
      </c>
      <c r="E113" s="122" t="s">
        <v>10</v>
      </c>
      <c r="F113" s="59" t="s">
        <v>140</v>
      </c>
      <c r="G113" s="60" t="s">
        <v>140</v>
      </c>
      <c r="H113" s="88" t="s">
        <v>47</v>
      </c>
      <c r="I113" s="89">
        <v>2</v>
      </c>
      <c r="J113" s="88" t="s">
        <v>18</v>
      </c>
      <c r="K113" s="88">
        <v>230</v>
      </c>
      <c r="L113" s="90">
        <f t="shared" si="20"/>
        <v>460</v>
      </c>
      <c r="M113" s="7">
        <f t="shared" si="14"/>
        <v>320830.7</v>
      </c>
      <c r="N113" s="105" t="s">
        <v>341</v>
      </c>
      <c r="O113" s="88">
        <v>2</v>
      </c>
      <c r="P113" s="91">
        <f t="shared" si="12"/>
        <v>0</v>
      </c>
      <c r="Q113" s="88" t="s">
        <v>342</v>
      </c>
      <c r="R113" s="92"/>
    </row>
    <row r="114" spans="1:18" ht="29" x14ac:dyDescent="0.35">
      <c r="A114" s="94">
        <v>44292</v>
      </c>
      <c r="B114" s="95">
        <f t="shared" si="25"/>
        <v>4</v>
      </c>
      <c r="C114" s="96">
        <f t="shared" si="26"/>
        <v>2021</v>
      </c>
      <c r="D114" s="123" t="s">
        <v>368</v>
      </c>
      <c r="E114" s="122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88">
        <v>222</v>
      </c>
      <c r="L114" s="90">
        <f t="shared" si="20"/>
        <v>1110</v>
      </c>
      <c r="M114" s="7">
        <f t="shared" si="14"/>
        <v>321940.7</v>
      </c>
      <c r="N114" s="105" t="s">
        <v>478</v>
      </c>
      <c r="O114" s="88">
        <f>1+4</f>
        <v>5</v>
      </c>
      <c r="P114" s="91">
        <f t="shared" si="12"/>
        <v>0</v>
      </c>
      <c r="Q114" s="88" t="s">
        <v>479</v>
      </c>
      <c r="R114" s="92"/>
    </row>
    <row r="115" spans="1:18" ht="29" x14ac:dyDescent="0.35">
      <c r="A115" s="106" t="s">
        <v>349</v>
      </c>
      <c r="B115" s="73">
        <f t="shared" si="25"/>
        <v>4</v>
      </c>
      <c r="C115" s="75">
        <f t="shared" si="26"/>
        <v>2021</v>
      </c>
      <c r="D115" s="123" t="s">
        <v>351</v>
      </c>
      <c r="E115" s="122" t="s">
        <v>339</v>
      </c>
      <c r="F115" s="102" t="s">
        <v>356</v>
      </c>
      <c r="G115" s="59" t="s">
        <v>356</v>
      </c>
      <c r="H115" s="3" t="s">
        <v>51</v>
      </c>
      <c r="I115" s="17">
        <v>6</v>
      </c>
      <c r="J115" s="32" t="s">
        <v>0</v>
      </c>
      <c r="K115" s="12">
        <v>1672</v>
      </c>
      <c r="L115" s="90">
        <f t="shared" si="20"/>
        <v>10032</v>
      </c>
      <c r="M115" s="7">
        <f t="shared" si="14"/>
        <v>331972.7</v>
      </c>
      <c r="N115" s="127" t="s">
        <v>414</v>
      </c>
      <c r="O115" s="88">
        <f>1+3+1+1</f>
        <v>6</v>
      </c>
      <c r="P115" s="91">
        <f t="shared" si="12"/>
        <v>0</v>
      </c>
      <c r="Q115" s="92" t="s">
        <v>406</v>
      </c>
      <c r="R115" s="92"/>
    </row>
    <row r="116" spans="1:18" ht="29" x14ac:dyDescent="0.35">
      <c r="A116" s="106" t="s">
        <v>349</v>
      </c>
      <c r="B116" s="73">
        <f t="shared" si="25"/>
        <v>4</v>
      </c>
      <c r="C116" s="75">
        <f t="shared" si="26"/>
        <v>2021</v>
      </c>
      <c r="D116" s="124" t="s">
        <v>351</v>
      </c>
      <c r="E116" s="122" t="s">
        <v>339</v>
      </c>
      <c r="F116" s="102" t="s">
        <v>357</v>
      </c>
      <c r="G116" s="60" t="s">
        <v>357</v>
      </c>
      <c r="H116" s="55" t="s">
        <v>51</v>
      </c>
      <c r="I116" s="17">
        <v>2</v>
      </c>
      <c r="J116" s="21" t="s">
        <v>0</v>
      </c>
      <c r="K116" s="103">
        <v>1672</v>
      </c>
      <c r="L116" s="90">
        <f t="shared" ref="L116:L132" si="27">SUM(I116*K116)</f>
        <v>3344</v>
      </c>
      <c r="M116" s="7">
        <f t="shared" si="14"/>
        <v>335316.7</v>
      </c>
      <c r="N116" s="101" t="s">
        <v>353</v>
      </c>
      <c r="O116" s="88">
        <f>1+1</f>
        <v>2</v>
      </c>
      <c r="P116" s="91">
        <f t="shared" si="12"/>
        <v>0</v>
      </c>
      <c r="Q116" s="88" t="s">
        <v>354</v>
      </c>
      <c r="R116" s="92"/>
    </row>
    <row r="117" spans="1:18" ht="29" x14ac:dyDescent="0.35">
      <c r="A117" s="94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3" t="s">
        <v>369</v>
      </c>
      <c r="E117" s="122" t="s">
        <v>10</v>
      </c>
      <c r="F117" s="102" t="s">
        <v>233</v>
      </c>
      <c r="G117" s="60" t="s">
        <v>233</v>
      </c>
      <c r="H117" s="55" t="s">
        <v>47</v>
      </c>
      <c r="I117" s="17">
        <v>2</v>
      </c>
      <c r="J117" s="104" t="s">
        <v>217</v>
      </c>
      <c r="K117" s="103">
        <v>290</v>
      </c>
      <c r="L117" s="90">
        <f t="shared" si="27"/>
        <v>580</v>
      </c>
      <c r="M117" s="7">
        <f t="shared" si="14"/>
        <v>335896.7</v>
      </c>
      <c r="N117" s="101" t="s">
        <v>337</v>
      </c>
      <c r="O117" s="88">
        <v>2</v>
      </c>
      <c r="P117" s="91">
        <f t="shared" si="12"/>
        <v>0</v>
      </c>
      <c r="Q117" s="88" t="s">
        <v>343</v>
      </c>
      <c r="R117" s="92" t="s">
        <v>344</v>
      </c>
    </row>
    <row r="118" spans="1:18" x14ac:dyDescent="0.35">
      <c r="A118" s="94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3" t="s">
        <v>370</v>
      </c>
      <c r="E118" s="122" t="s">
        <v>10</v>
      </c>
      <c r="F118" s="102" t="s">
        <v>29</v>
      </c>
      <c r="G118" s="60" t="s">
        <v>29</v>
      </c>
      <c r="H118" s="88" t="s">
        <v>47</v>
      </c>
      <c r="I118" s="89">
        <v>6</v>
      </c>
      <c r="J118" s="88" t="s">
        <v>0</v>
      </c>
      <c r="K118" s="103">
        <v>1650</v>
      </c>
      <c r="L118" s="90">
        <f t="shared" si="27"/>
        <v>9900</v>
      </c>
      <c r="M118" s="7">
        <f t="shared" si="14"/>
        <v>345796.7</v>
      </c>
      <c r="N118" s="105" t="s">
        <v>388</v>
      </c>
      <c r="O118" s="88">
        <f>3+3</f>
        <v>6</v>
      </c>
      <c r="P118" s="91">
        <f t="shared" si="12"/>
        <v>0</v>
      </c>
      <c r="Q118" s="88" t="s">
        <v>387</v>
      </c>
      <c r="R118" s="92"/>
    </row>
    <row r="119" spans="1:18" ht="145" x14ac:dyDescent="0.35">
      <c r="A119" s="94">
        <v>44306</v>
      </c>
      <c r="B119" s="73">
        <f t="shared" si="30"/>
        <v>4</v>
      </c>
      <c r="C119" s="75">
        <f t="shared" si="31"/>
        <v>2021</v>
      </c>
      <c r="D119" s="123" t="s">
        <v>370</v>
      </c>
      <c r="E119" s="117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0">
        <f t="shared" si="27"/>
        <v>2400</v>
      </c>
      <c r="M119" s="7">
        <f t="shared" si="14"/>
        <v>348196.7</v>
      </c>
      <c r="N119" s="108" t="s">
        <v>523</v>
      </c>
      <c r="O119" s="88">
        <f>1+4+10+3+5+6+2+1+7+6+10+6+5+5+5+4</f>
        <v>80</v>
      </c>
      <c r="P119" s="91">
        <f t="shared" si="12"/>
        <v>0</v>
      </c>
      <c r="Q119" s="92" t="s">
        <v>524</v>
      </c>
      <c r="R119" s="92"/>
    </row>
    <row r="120" spans="1:18" x14ac:dyDescent="0.35">
      <c r="A120" s="94" t="s">
        <v>350</v>
      </c>
      <c r="B120" s="73">
        <v>4</v>
      </c>
      <c r="C120" s="75">
        <v>2021</v>
      </c>
      <c r="D120" s="123" t="s">
        <v>352</v>
      </c>
      <c r="E120" s="125" t="s">
        <v>339</v>
      </c>
      <c r="F120" s="102" t="s">
        <v>358</v>
      </c>
      <c r="G120" s="60" t="s">
        <v>358</v>
      </c>
      <c r="H120" s="55" t="s">
        <v>51</v>
      </c>
      <c r="I120" s="17">
        <v>2</v>
      </c>
      <c r="J120" s="21" t="s">
        <v>0</v>
      </c>
      <c r="K120" s="103">
        <v>1628</v>
      </c>
      <c r="L120" s="90">
        <f t="shared" si="27"/>
        <v>3256</v>
      </c>
      <c r="M120" s="7">
        <f t="shared" si="14"/>
        <v>351452.7</v>
      </c>
      <c r="N120" s="101" t="s">
        <v>407</v>
      </c>
      <c r="O120" s="88">
        <f>1+1</f>
        <v>2</v>
      </c>
      <c r="P120" s="91">
        <f t="shared" si="12"/>
        <v>0</v>
      </c>
      <c r="Q120" s="88" t="s">
        <v>408</v>
      </c>
      <c r="R120" s="92"/>
    </row>
    <row r="121" spans="1:18" ht="29" x14ac:dyDescent="0.35">
      <c r="A121" s="94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3" t="s">
        <v>348</v>
      </c>
      <c r="E121" s="125" t="s">
        <v>347</v>
      </c>
      <c r="F121" s="45" t="s">
        <v>359</v>
      </c>
      <c r="G121" s="45" t="s">
        <v>359</v>
      </c>
      <c r="H121" s="55" t="s">
        <v>51</v>
      </c>
      <c r="I121" s="17">
        <v>10</v>
      </c>
      <c r="J121" s="21" t="s">
        <v>1</v>
      </c>
      <c r="K121" s="103">
        <v>405</v>
      </c>
      <c r="L121" s="90">
        <f t="shared" si="27"/>
        <v>4050</v>
      </c>
      <c r="M121" s="7">
        <f t="shared" si="14"/>
        <v>355502.7</v>
      </c>
      <c r="N121" s="127" t="s">
        <v>706</v>
      </c>
      <c r="O121" s="88">
        <f>5+4+1</f>
        <v>10</v>
      </c>
      <c r="P121" s="91">
        <f t="shared" si="12"/>
        <v>0</v>
      </c>
      <c r="Q121" s="92" t="s">
        <v>707</v>
      </c>
      <c r="R121" s="92"/>
    </row>
    <row r="122" spans="1:18" x14ac:dyDescent="0.35">
      <c r="A122" s="94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3">
        <v>13101</v>
      </c>
      <c r="E122" s="125" t="s">
        <v>362</v>
      </c>
      <c r="F122" s="107" t="s">
        <v>682</v>
      </c>
      <c r="G122" s="107" t="s">
        <v>682</v>
      </c>
      <c r="H122" s="55" t="s">
        <v>51</v>
      </c>
      <c r="I122" s="17">
        <v>2</v>
      </c>
      <c r="J122" s="21" t="s">
        <v>18</v>
      </c>
      <c r="K122" s="103">
        <v>320</v>
      </c>
      <c r="L122" s="90">
        <f t="shared" si="27"/>
        <v>640</v>
      </c>
      <c r="M122" s="7">
        <f t="shared" si="14"/>
        <v>356142.7</v>
      </c>
      <c r="N122" s="105" t="s">
        <v>680</v>
      </c>
      <c r="O122" s="88">
        <f>1+1</f>
        <v>2</v>
      </c>
      <c r="P122" s="91">
        <f t="shared" si="12"/>
        <v>0</v>
      </c>
      <c r="Q122" s="92" t="s">
        <v>681</v>
      </c>
      <c r="R122" s="92"/>
    </row>
    <row r="123" spans="1:18" ht="43.5" x14ac:dyDescent="0.35">
      <c r="A123" s="94">
        <v>44319</v>
      </c>
      <c r="B123" s="73">
        <f t="shared" si="34"/>
        <v>5</v>
      </c>
      <c r="C123" s="75">
        <f t="shared" si="35"/>
        <v>2021</v>
      </c>
      <c r="D123" s="123" t="s">
        <v>383</v>
      </c>
      <c r="E123" s="122" t="s">
        <v>10</v>
      </c>
      <c r="F123" s="102" t="s">
        <v>29</v>
      </c>
      <c r="G123" s="60" t="s">
        <v>29</v>
      </c>
      <c r="H123" s="88" t="s">
        <v>47</v>
      </c>
      <c r="I123" s="89">
        <v>20</v>
      </c>
      <c r="J123" s="88" t="s">
        <v>0</v>
      </c>
      <c r="K123" s="103">
        <v>1650</v>
      </c>
      <c r="L123" s="90">
        <f t="shared" si="27"/>
        <v>33000</v>
      </c>
      <c r="M123" s="7">
        <f t="shared" si="14"/>
        <v>389142.7</v>
      </c>
      <c r="N123" s="127" t="s">
        <v>420</v>
      </c>
      <c r="O123" s="88">
        <f>1+6+5+2+6</f>
        <v>20</v>
      </c>
      <c r="P123" s="91">
        <f t="shared" si="12"/>
        <v>0</v>
      </c>
      <c r="Q123" s="92" t="s">
        <v>421</v>
      </c>
      <c r="R123" s="92"/>
    </row>
    <row r="124" spans="1:18" ht="43.5" x14ac:dyDescent="0.35">
      <c r="A124" s="94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3" t="s">
        <v>383</v>
      </c>
      <c r="E124" s="122" t="s">
        <v>10</v>
      </c>
      <c r="F124" s="102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3">
        <v>80</v>
      </c>
      <c r="L124" s="90">
        <f t="shared" si="27"/>
        <v>960</v>
      </c>
      <c r="M124" s="7">
        <f t="shared" si="14"/>
        <v>390102.7</v>
      </c>
      <c r="N124" s="127" t="s">
        <v>415</v>
      </c>
      <c r="O124" s="88">
        <f>1+1+4+1+5</f>
        <v>12</v>
      </c>
      <c r="P124" s="91">
        <f t="shared" si="12"/>
        <v>0</v>
      </c>
      <c r="Q124" s="92" t="s">
        <v>409</v>
      </c>
      <c r="R124" s="92"/>
    </row>
    <row r="125" spans="1:18" ht="29" x14ac:dyDescent="0.35">
      <c r="A125" s="94">
        <v>44319</v>
      </c>
      <c r="B125" s="73">
        <f t="shared" si="36"/>
        <v>5</v>
      </c>
      <c r="C125" s="75">
        <f t="shared" si="37"/>
        <v>2021</v>
      </c>
      <c r="D125" s="123" t="s">
        <v>383</v>
      </c>
      <c r="E125" s="122" t="s">
        <v>10</v>
      </c>
      <c r="F125" s="102" t="s">
        <v>233</v>
      </c>
      <c r="G125" s="60" t="s">
        <v>233</v>
      </c>
      <c r="H125" s="55" t="s">
        <v>47</v>
      </c>
      <c r="I125" s="17">
        <v>2</v>
      </c>
      <c r="J125" s="104" t="s">
        <v>217</v>
      </c>
      <c r="K125" s="103">
        <v>290</v>
      </c>
      <c r="L125" s="90">
        <f t="shared" si="27"/>
        <v>580</v>
      </c>
      <c r="M125" s="7">
        <f t="shared" si="14"/>
        <v>390682.7</v>
      </c>
      <c r="N125" s="105" t="s">
        <v>411</v>
      </c>
      <c r="O125" s="88">
        <f>1+1</f>
        <v>2</v>
      </c>
      <c r="P125" s="91">
        <f t="shared" si="12"/>
        <v>0</v>
      </c>
      <c r="Q125" s="92" t="s">
        <v>412</v>
      </c>
      <c r="R125" s="92"/>
    </row>
    <row r="126" spans="1:18" x14ac:dyDescent="0.35">
      <c r="A126" s="94">
        <v>44319</v>
      </c>
      <c r="B126" s="73">
        <f t="shared" si="36"/>
        <v>5</v>
      </c>
      <c r="C126" s="75">
        <f t="shared" si="37"/>
        <v>2021</v>
      </c>
      <c r="D126" s="123"/>
      <c r="E126" s="126" t="s">
        <v>158</v>
      </c>
      <c r="F126" s="88" t="s">
        <v>365</v>
      </c>
      <c r="G126" s="88" t="s">
        <v>365</v>
      </c>
      <c r="H126" s="88" t="s">
        <v>51</v>
      </c>
      <c r="I126" s="89">
        <v>1</v>
      </c>
      <c r="J126" s="88" t="s">
        <v>138</v>
      </c>
      <c r="K126" s="103">
        <v>28.8</v>
      </c>
      <c r="L126" s="90">
        <f t="shared" si="27"/>
        <v>28.8</v>
      </c>
      <c r="M126" s="7">
        <f t="shared" si="14"/>
        <v>390711.5</v>
      </c>
      <c r="N126" s="105" t="s">
        <v>379</v>
      </c>
      <c r="O126" s="88">
        <v>1</v>
      </c>
      <c r="P126" s="91">
        <f t="shared" si="12"/>
        <v>0</v>
      </c>
      <c r="Q126" s="92" t="s">
        <v>317</v>
      </c>
      <c r="R126" s="92"/>
    </row>
    <row r="127" spans="1:18" x14ac:dyDescent="0.35">
      <c r="A127" s="94">
        <v>44319</v>
      </c>
      <c r="B127" s="73">
        <f t="shared" si="36"/>
        <v>5</v>
      </c>
      <c r="C127" s="75">
        <f t="shared" si="37"/>
        <v>2021</v>
      </c>
      <c r="D127" s="123"/>
      <c r="E127" s="126" t="s">
        <v>158</v>
      </c>
      <c r="F127" s="109" t="s">
        <v>373</v>
      </c>
      <c r="G127" s="109" t="s">
        <v>373</v>
      </c>
      <c r="H127" s="111" t="s">
        <v>51</v>
      </c>
      <c r="I127" s="89">
        <v>1</v>
      </c>
      <c r="J127" s="110" t="s">
        <v>125</v>
      </c>
      <c r="K127" s="103">
        <v>38</v>
      </c>
      <c r="L127" s="90">
        <f t="shared" si="27"/>
        <v>38</v>
      </c>
      <c r="M127" s="7">
        <f t="shared" si="14"/>
        <v>390749.5</v>
      </c>
      <c r="N127" s="105" t="s">
        <v>222</v>
      </c>
      <c r="O127" s="88">
        <v>1</v>
      </c>
      <c r="P127" s="91">
        <f t="shared" si="12"/>
        <v>0</v>
      </c>
      <c r="Q127" s="108" t="s">
        <v>374</v>
      </c>
      <c r="R127" s="92"/>
    </row>
    <row r="128" spans="1:18" ht="29" x14ac:dyDescent="0.35">
      <c r="A128" s="94">
        <v>44326</v>
      </c>
      <c r="B128" s="73">
        <f t="shared" si="36"/>
        <v>5</v>
      </c>
      <c r="C128" s="75">
        <f t="shared" si="37"/>
        <v>2021</v>
      </c>
      <c r="D128" s="123" t="s">
        <v>384</v>
      </c>
      <c r="E128" s="116" t="s">
        <v>10</v>
      </c>
      <c r="F128" s="45" t="s">
        <v>376</v>
      </c>
      <c r="G128" s="47" t="s">
        <v>375</v>
      </c>
      <c r="H128" s="88" t="s">
        <v>47</v>
      </c>
      <c r="I128" s="89">
        <v>16</v>
      </c>
      <c r="J128" s="88" t="s">
        <v>1</v>
      </c>
      <c r="K128" s="103">
        <v>284.89999999999998</v>
      </c>
      <c r="L128" s="90">
        <f t="shared" si="27"/>
        <v>4558.3999999999996</v>
      </c>
      <c r="M128" s="7">
        <f t="shared" si="14"/>
        <v>395307.9</v>
      </c>
      <c r="N128" s="127" t="s">
        <v>467</v>
      </c>
      <c r="O128" s="88">
        <f>4+6+6</f>
        <v>16</v>
      </c>
      <c r="P128" s="91">
        <f t="shared" si="12"/>
        <v>0</v>
      </c>
      <c r="Q128" s="92" t="s">
        <v>468</v>
      </c>
      <c r="R128" s="92"/>
    </row>
    <row r="129" spans="1:18" ht="29" x14ac:dyDescent="0.35">
      <c r="A129" s="94">
        <v>44326</v>
      </c>
      <c r="B129" s="73">
        <f t="shared" si="36"/>
        <v>5</v>
      </c>
      <c r="C129" s="75">
        <f t="shared" si="37"/>
        <v>2021</v>
      </c>
      <c r="D129" s="123" t="s">
        <v>384</v>
      </c>
      <c r="E129" s="116" t="s">
        <v>10</v>
      </c>
      <c r="F129" s="45" t="s">
        <v>377</v>
      </c>
      <c r="G129" s="47" t="s">
        <v>378</v>
      </c>
      <c r="H129" s="88" t="s">
        <v>47</v>
      </c>
      <c r="I129" s="89">
        <v>16</v>
      </c>
      <c r="J129" s="110" t="s">
        <v>1</v>
      </c>
      <c r="K129" s="103">
        <v>462</v>
      </c>
      <c r="L129" s="90">
        <f t="shared" si="27"/>
        <v>7392</v>
      </c>
      <c r="M129" s="7">
        <f t="shared" si="14"/>
        <v>402699.9</v>
      </c>
      <c r="N129" s="127" t="s">
        <v>581</v>
      </c>
      <c r="O129" s="88">
        <f>3+4+4+5</f>
        <v>16</v>
      </c>
      <c r="P129" s="91">
        <f t="shared" si="12"/>
        <v>0</v>
      </c>
      <c r="Q129" s="92" t="s">
        <v>582</v>
      </c>
      <c r="R129" s="92"/>
    </row>
    <row r="130" spans="1:18" ht="43.5" x14ac:dyDescent="0.35">
      <c r="A130" s="94">
        <v>44334</v>
      </c>
      <c r="B130" s="73">
        <f t="shared" si="36"/>
        <v>5</v>
      </c>
      <c r="C130" s="75">
        <f t="shared" si="37"/>
        <v>2021</v>
      </c>
      <c r="D130" s="123" t="s">
        <v>385</v>
      </c>
      <c r="E130" s="117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3">
        <v>1727</v>
      </c>
      <c r="L130" s="90">
        <f t="shared" si="27"/>
        <v>17270</v>
      </c>
      <c r="M130" s="7">
        <f t="shared" si="14"/>
        <v>419969.9</v>
      </c>
      <c r="N130" s="127" t="s">
        <v>419</v>
      </c>
      <c r="O130" s="88">
        <f>1+3+4+1+1</f>
        <v>10</v>
      </c>
      <c r="P130" s="91">
        <f t="shared" si="12"/>
        <v>0</v>
      </c>
      <c r="Q130" s="92" t="s">
        <v>418</v>
      </c>
      <c r="R130" s="92"/>
    </row>
    <row r="131" spans="1:18" ht="29" x14ac:dyDescent="0.35">
      <c r="A131" s="94">
        <v>44334</v>
      </c>
      <c r="B131" s="73">
        <f t="shared" si="36"/>
        <v>5</v>
      </c>
      <c r="C131" s="75">
        <f t="shared" si="37"/>
        <v>2021</v>
      </c>
      <c r="D131" s="123" t="s">
        <v>385</v>
      </c>
      <c r="E131" s="117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3">
        <v>1650</v>
      </c>
      <c r="L131" s="90">
        <f t="shared" si="27"/>
        <v>6600</v>
      </c>
      <c r="M131" s="7">
        <f t="shared" si="14"/>
        <v>426569.9</v>
      </c>
      <c r="N131" s="127" t="s">
        <v>464</v>
      </c>
      <c r="O131" s="88">
        <f>1+1+2</f>
        <v>4</v>
      </c>
      <c r="P131" s="91">
        <f t="shared" si="12"/>
        <v>0</v>
      </c>
      <c r="Q131" s="92" t="s">
        <v>466</v>
      </c>
      <c r="R131" s="92" t="s">
        <v>463</v>
      </c>
    </row>
    <row r="132" spans="1:18" ht="29" x14ac:dyDescent="0.35">
      <c r="A132" s="94">
        <v>44334</v>
      </c>
      <c r="B132" s="73">
        <f t="shared" si="36"/>
        <v>5</v>
      </c>
      <c r="C132" s="75">
        <f t="shared" si="37"/>
        <v>2021</v>
      </c>
      <c r="D132" s="123" t="s">
        <v>386</v>
      </c>
      <c r="E132" s="122" t="s">
        <v>339</v>
      </c>
      <c r="F132" s="102" t="s">
        <v>356</v>
      </c>
      <c r="G132" s="59" t="s">
        <v>356</v>
      </c>
      <c r="H132" s="3" t="s">
        <v>51</v>
      </c>
      <c r="I132" s="89">
        <v>3</v>
      </c>
      <c r="J132" s="32" t="s">
        <v>0</v>
      </c>
      <c r="K132" s="103">
        <v>1683</v>
      </c>
      <c r="L132" s="90">
        <f t="shared" si="27"/>
        <v>5049</v>
      </c>
      <c r="M132" s="7">
        <f t="shared" si="14"/>
        <v>431618.9</v>
      </c>
      <c r="N132" s="105" t="s">
        <v>476</v>
      </c>
      <c r="O132" s="88">
        <f>1+1+1</f>
        <v>3</v>
      </c>
      <c r="P132" s="91">
        <f t="shared" si="12"/>
        <v>0</v>
      </c>
      <c r="Q132" s="92" t="s">
        <v>477</v>
      </c>
      <c r="R132" s="92"/>
    </row>
    <row r="133" spans="1:18" ht="43.5" x14ac:dyDescent="0.35">
      <c r="A133" s="94">
        <v>44468</v>
      </c>
      <c r="B133" s="73">
        <f t="shared" si="36"/>
        <v>9</v>
      </c>
      <c r="C133" s="75">
        <f t="shared" si="37"/>
        <v>2021</v>
      </c>
      <c r="D133" s="135" t="s">
        <v>526</v>
      </c>
      <c r="E133" s="116" t="s">
        <v>10</v>
      </c>
      <c r="F133" s="107" t="s">
        <v>29</v>
      </c>
      <c r="G133" s="47" t="s">
        <v>29</v>
      </c>
      <c r="H133" s="111" t="s">
        <v>47</v>
      </c>
      <c r="I133" s="89">
        <v>12</v>
      </c>
      <c r="J133" s="110" t="s">
        <v>0</v>
      </c>
      <c r="K133" s="103">
        <v>1617</v>
      </c>
      <c r="L133" s="90">
        <f>SUM(I133*K133)</f>
        <v>19404</v>
      </c>
      <c r="M133" s="7">
        <f t="shared" si="14"/>
        <v>451022.9</v>
      </c>
      <c r="N133" s="127" t="s">
        <v>487</v>
      </c>
      <c r="O133" s="88">
        <f>2+2+3+2+3</f>
        <v>12</v>
      </c>
      <c r="P133" s="91">
        <f t="shared" si="12"/>
        <v>0</v>
      </c>
      <c r="Q133" s="134" t="s">
        <v>488</v>
      </c>
      <c r="R133" s="92" t="s">
        <v>465</v>
      </c>
    </row>
    <row r="134" spans="1:18" ht="43.5" x14ac:dyDescent="0.35">
      <c r="A134" s="94">
        <v>44468</v>
      </c>
      <c r="B134" s="73">
        <f t="shared" si="36"/>
        <v>9</v>
      </c>
      <c r="C134" s="75">
        <f t="shared" si="37"/>
        <v>2021</v>
      </c>
      <c r="D134" s="136" t="s">
        <v>527</v>
      </c>
      <c r="E134" s="116" t="s">
        <v>10</v>
      </c>
      <c r="F134" s="107" t="s">
        <v>376</v>
      </c>
      <c r="G134" s="47" t="s">
        <v>375</v>
      </c>
      <c r="H134" s="111" t="s">
        <v>47</v>
      </c>
      <c r="I134" s="89">
        <v>32</v>
      </c>
      <c r="J134" s="110" t="s">
        <v>1</v>
      </c>
      <c r="K134" s="103">
        <v>281.2</v>
      </c>
      <c r="L134" s="90">
        <f t="shared" ref="L134:L172" si="38">SUM(I134*K134)</f>
        <v>8998.4</v>
      </c>
      <c r="M134" s="7">
        <f t="shared" si="14"/>
        <v>460021.30000000005</v>
      </c>
      <c r="N134" s="127" t="s">
        <v>492</v>
      </c>
      <c r="O134" s="88">
        <f>6+8+14+4</f>
        <v>32</v>
      </c>
      <c r="P134" s="91">
        <f t="shared" si="12"/>
        <v>0</v>
      </c>
      <c r="Q134" s="92" t="s">
        <v>493</v>
      </c>
      <c r="R134" s="92"/>
    </row>
    <row r="135" spans="1:18" ht="29" x14ac:dyDescent="0.35">
      <c r="A135" s="94">
        <v>44468</v>
      </c>
      <c r="B135" s="73">
        <f t="shared" si="36"/>
        <v>9</v>
      </c>
      <c r="C135" s="75">
        <f t="shared" si="37"/>
        <v>2021</v>
      </c>
      <c r="D135" s="136" t="s">
        <v>527</v>
      </c>
      <c r="E135" s="116" t="s">
        <v>10</v>
      </c>
      <c r="F135" s="107" t="s">
        <v>233</v>
      </c>
      <c r="G135" s="47" t="s">
        <v>233</v>
      </c>
      <c r="H135" s="111" t="s">
        <v>47</v>
      </c>
      <c r="I135" s="89">
        <v>2</v>
      </c>
      <c r="J135" s="110" t="s">
        <v>217</v>
      </c>
      <c r="K135" s="103">
        <v>290</v>
      </c>
      <c r="L135" s="90">
        <f t="shared" si="38"/>
        <v>580</v>
      </c>
      <c r="M135" s="7">
        <f t="shared" si="14"/>
        <v>460601.30000000005</v>
      </c>
      <c r="N135" s="105" t="s">
        <v>635</v>
      </c>
      <c r="O135" s="88">
        <f>1+1</f>
        <v>2</v>
      </c>
      <c r="P135" s="91">
        <f t="shared" si="12"/>
        <v>0</v>
      </c>
      <c r="Q135" s="92" t="s">
        <v>636</v>
      </c>
      <c r="R135" s="92"/>
    </row>
    <row r="136" spans="1:18" ht="58" x14ac:dyDescent="0.35">
      <c r="A136" s="94">
        <v>44468</v>
      </c>
      <c r="B136" s="73">
        <f t="shared" si="36"/>
        <v>9</v>
      </c>
      <c r="C136" s="75">
        <f t="shared" si="37"/>
        <v>2021</v>
      </c>
      <c r="D136" s="136" t="s">
        <v>527</v>
      </c>
      <c r="E136" s="116" t="s">
        <v>10</v>
      </c>
      <c r="F136" s="107" t="s">
        <v>405</v>
      </c>
      <c r="G136" s="47" t="s">
        <v>405</v>
      </c>
      <c r="H136" s="111" t="s">
        <v>51</v>
      </c>
      <c r="I136" s="89">
        <v>12</v>
      </c>
      <c r="J136" s="110" t="s">
        <v>25</v>
      </c>
      <c r="K136" s="103">
        <v>60</v>
      </c>
      <c r="L136" s="90">
        <f t="shared" si="38"/>
        <v>720</v>
      </c>
      <c r="M136" s="7">
        <f t="shared" si="14"/>
        <v>461321.30000000005</v>
      </c>
      <c r="N136" s="127" t="s">
        <v>470</v>
      </c>
      <c r="O136" s="88">
        <f>3+2+2+1+1+2+1</f>
        <v>12</v>
      </c>
      <c r="P136" s="91">
        <f t="shared" si="12"/>
        <v>0</v>
      </c>
      <c r="Q136" s="92" t="s">
        <v>469</v>
      </c>
      <c r="R136" s="92"/>
    </row>
    <row r="137" spans="1:18" ht="43.5" x14ac:dyDescent="0.35">
      <c r="A137" s="94">
        <v>44468</v>
      </c>
      <c r="B137" s="73">
        <f t="shared" si="36"/>
        <v>9</v>
      </c>
      <c r="C137" s="75">
        <f t="shared" si="37"/>
        <v>2021</v>
      </c>
      <c r="D137" s="136" t="s">
        <v>527</v>
      </c>
      <c r="E137" s="117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3">
        <v>1650</v>
      </c>
      <c r="L137" s="90">
        <f t="shared" si="38"/>
        <v>16500</v>
      </c>
      <c r="M137" s="7">
        <f t="shared" si="14"/>
        <v>477821.30000000005</v>
      </c>
      <c r="N137" s="127" t="s">
        <v>505</v>
      </c>
      <c r="O137" s="88">
        <f>2+2+3+1+2</f>
        <v>10</v>
      </c>
      <c r="P137" s="91">
        <f t="shared" si="12"/>
        <v>0</v>
      </c>
      <c r="Q137" s="92" t="s">
        <v>506</v>
      </c>
      <c r="R137" s="92"/>
    </row>
    <row r="138" spans="1:18" ht="72.5" x14ac:dyDescent="0.35">
      <c r="A138" s="94">
        <v>44473</v>
      </c>
      <c r="B138" s="73">
        <f t="shared" si="36"/>
        <v>10</v>
      </c>
      <c r="C138" s="75">
        <f t="shared" si="37"/>
        <v>2021</v>
      </c>
      <c r="D138" s="139" t="s">
        <v>437</v>
      </c>
      <c r="E138" s="116" t="s">
        <v>347</v>
      </c>
      <c r="F138" s="107" t="s">
        <v>359</v>
      </c>
      <c r="G138" s="47" t="s">
        <v>359</v>
      </c>
      <c r="H138" s="111" t="s">
        <v>51</v>
      </c>
      <c r="I138" s="89">
        <v>10</v>
      </c>
      <c r="J138" s="110" t="s">
        <v>1</v>
      </c>
      <c r="K138" s="103">
        <v>432</v>
      </c>
      <c r="L138" s="90">
        <f t="shared" si="38"/>
        <v>4320</v>
      </c>
      <c r="M138" s="7">
        <f t="shared" si="14"/>
        <v>482141.30000000005</v>
      </c>
      <c r="N138" s="127" t="s">
        <v>708</v>
      </c>
      <c r="O138" s="88">
        <f>2+1+1+1+2+1+2</f>
        <v>10</v>
      </c>
      <c r="P138" s="91">
        <f t="shared" ref="P138:P172" si="39">I138-O138</f>
        <v>0</v>
      </c>
      <c r="Q138" s="92" t="s">
        <v>709</v>
      </c>
      <c r="R138" s="92"/>
    </row>
    <row r="139" spans="1:18" ht="43.5" x14ac:dyDescent="0.35">
      <c r="A139" s="94">
        <v>44476</v>
      </c>
      <c r="B139" s="73">
        <f t="shared" si="36"/>
        <v>10</v>
      </c>
      <c r="C139" s="75">
        <f t="shared" si="37"/>
        <v>2021</v>
      </c>
      <c r="D139" s="136" t="s">
        <v>433</v>
      </c>
      <c r="E139" s="116" t="s">
        <v>10</v>
      </c>
      <c r="F139" s="107" t="s">
        <v>376</v>
      </c>
      <c r="G139" s="47" t="s">
        <v>375</v>
      </c>
      <c r="H139" s="111" t="s">
        <v>47</v>
      </c>
      <c r="I139" s="89">
        <v>25</v>
      </c>
      <c r="J139" s="110" t="s">
        <v>1</v>
      </c>
      <c r="K139" s="103">
        <v>281.2</v>
      </c>
      <c r="L139" s="90">
        <f t="shared" si="38"/>
        <v>7030</v>
      </c>
      <c r="M139" s="7">
        <f t="shared" si="14"/>
        <v>489171.30000000005</v>
      </c>
      <c r="N139" s="127" t="s">
        <v>513</v>
      </c>
      <c r="O139" s="88">
        <f>2+4+15+4</f>
        <v>25</v>
      </c>
      <c r="P139" s="91">
        <f t="shared" si="39"/>
        <v>0</v>
      </c>
      <c r="Q139" s="92" t="s">
        <v>516</v>
      </c>
      <c r="R139" s="92"/>
    </row>
    <row r="140" spans="1:18" ht="29" x14ac:dyDescent="0.35">
      <c r="A140" s="94">
        <v>44477</v>
      </c>
      <c r="B140" s="73">
        <f t="shared" si="36"/>
        <v>10</v>
      </c>
      <c r="C140" s="75">
        <f t="shared" si="37"/>
        <v>2021</v>
      </c>
      <c r="D140" s="123" t="s">
        <v>437</v>
      </c>
      <c r="E140" s="116" t="s">
        <v>424</v>
      </c>
      <c r="F140" s="107" t="s">
        <v>426</v>
      </c>
      <c r="G140" s="107" t="s">
        <v>426</v>
      </c>
      <c r="H140" s="111" t="s">
        <v>51</v>
      </c>
      <c r="I140" s="89">
        <v>1</v>
      </c>
      <c r="J140" s="110" t="s">
        <v>18</v>
      </c>
      <c r="K140" s="103">
        <v>800</v>
      </c>
      <c r="L140" s="90">
        <f t="shared" si="38"/>
        <v>800</v>
      </c>
      <c r="M140" s="7">
        <f t="shared" si="14"/>
        <v>489971.30000000005</v>
      </c>
      <c r="N140" s="105" t="s">
        <v>425</v>
      </c>
      <c r="O140" s="88">
        <v>1</v>
      </c>
      <c r="P140" s="91">
        <f t="shared" si="39"/>
        <v>0</v>
      </c>
      <c r="Q140" s="92" t="s">
        <v>438</v>
      </c>
      <c r="R140" s="92"/>
    </row>
    <row r="141" spans="1:18" ht="29" x14ac:dyDescent="0.35">
      <c r="A141" s="94">
        <v>44481</v>
      </c>
      <c r="B141" s="73">
        <f t="shared" si="36"/>
        <v>10</v>
      </c>
      <c r="C141" s="75">
        <f t="shared" si="37"/>
        <v>2021</v>
      </c>
      <c r="D141" s="136" t="s">
        <v>434</v>
      </c>
      <c r="E141" s="116" t="s">
        <v>10</v>
      </c>
      <c r="F141" s="107" t="s">
        <v>436</v>
      </c>
      <c r="G141" s="107" t="s">
        <v>436</v>
      </c>
      <c r="H141" s="111" t="s">
        <v>51</v>
      </c>
      <c r="I141" s="89">
        <v>4</v>
      </c>
      <c r="J141" s="110" t="s">
        <v>0</v>
      </c>
      <c r="K141" s="103">
        <v>1676.25</v>
      </c>
      <c r="L141" s="90">
        <f t="shared" si="38"/>
        <v>6705</v>
      </c>
      <c r="M141" s="7">
        <f t="shared" si="14"/>
        <v>496676.30000000005</v>
      </c>
      <c r="N141" s="105" t="s">
        <v>439</v>
      </c>
      <c r="O141" s="88">
        <v>4</v>
      </c>
      <c r="P141" s="91">
        <f t="shared" si="39"/>
        <v>0</v>
      </c>
      <c r="Q141" s="92"/>
      <c r="R141" s="92"/>
    </row>
    <row r="142" spans="1:18" ht="29" x14ac:dyDescent="0.35">
      <c r="A142" s="94">
        <v>44481</v>
      </c>
      <c r="B142" s="73">
        <f t="shared" si="36"/>
        <v>10</v>
      </c>
      <c r="C142" s="75">
        <f t="shared" si="37"/>
        <v>2021</v>
      </c>
      <c r="D142" s="136" t="s">
        <v>434</v>
      </c>
      <c r="E142" s="116" t="s">
        <v>10</v>
      </c>
      <c r="F142" s="107" t="s">
        <v>376</v>
      </c>
      <c r="G142" s="47" t="s">
        <v>375</v>
      </c>
      <c r="H142" s="111" t="s">
        <v>51</v>
      </c>
      <c r="I142" s="89">
        <v>10</v>
      </c>
      <c r="J142" s="110" t="s">
        <v>1</v>
      </c>
      <c r="K142" s="103">
        <v>307.10000000000002</v>
      </c>
      <c r="L142" s="90">
        <f t="shared" si="38"/>
        <v>3071</v>
      </c>
      <c r="M142" s="7">
        <f t="shared" si="14"/>
        <v>499747.30000000005</v>
      </c>
      <c r="N142" s="105" t="s">
        <v>439</v>
      </c>
      <c r="O142" s="88">
        <v>10</v>
      </c>
      <c r="P142" s="91">
        <f t="shared" si="39"/>
        <v>0</v>
      </c>
      <c r="Q142" s="92" t="s">
        <v>441</v>
      </c>
      <c r="R142" s="92"/>
    </row>
    <row r="143" spans="1:18" x14ac:dyDescent="0.35">
      <c r="A143" s="94">
        <v>44481</v>
      </c>
      <c r="B143" s="73">
        <f t="shared" si="36"/>
        <v>10</v>
      </c>
      <c r="C143" s="75">
        <f t="shared" si="37"/>
        <v>2021</v>
      </c>
      <c r="D143" s="136" t="s">
        <v>434</v>
      </c>
      <c r="E143" s="116" t="s">
        <v>10</v>
      </c>
      <c r="F143" s="107" t="s">
        <v>405</v>
      </c>
      <c r="G143" s="47" t="s">
        <v>405</v>
      </c>
      <c r="H143" s="111" t="s">
        <v>51</v>
      </c>
      <c r="I143" s="89">
        <v>4</v>
      </c>
      <c r="J143" s="110" t="s">
        <v>25</v>
      </c>
      <c r="K143" s="103">
        <v>60</v>
      </c>
      <c r="L143" s="90">
        <f t="shared" si="38"/>
        <v>240</v>
      </c>
      <c r="M143" s="7">
        <f t="shared" si="14"/>
        <v>499987.30000000005</v>
      </c>
      <c r="N143" s="105" t="s">
        <v>453</v>
      </c>
      <c r="O143" s="88">
        <v>4</v>
      </c>
      <c r="P143" s="91">
        <f t="shared" si="39"/>
        <v>0</v>
      </c>
      <c r="Q143" s="92" t="s">
        <v>440</v>
      </c>
      <c r="R143" s="92"/>
    </row>
    <row r="144" spans="1:18" ht="29" x14ac:dyDescent="0.35">
      <c r="A144" s="94">
        <v>44481</v>
      </c>
      <c r="B144" s="73">
        <f t="shared" si="36"/>
        <v>10</v>
      </c>
      <c r="C144" s="75">
        <f t="shared" si="37"/>
        <v>2021</v>
      </c>
      <c r="D144" s="136" t="s">
        <v>434</v>
      </c>
      <c r="E144" s="116" t="s">
        <v>10</v>
      </c>
      <c r="F144" s="107" t="s">
        <v>435</v>
      </c>
      <c r="G144" s="107" t="s">
        <v>435</v>
      </c>
      <c r="H144" s="111" t="s">
        <v>51</v>
      </c>
      <c r="I144" s="89">
        <v>4</v>
      </c>
      <c r="J144" s="110" t="s">
        <v>1</v>
      </c>
      <c r="K144" s="103">
        <v>288</v>
      </c>
      <c r="L144" s="90">
        <f t="shared" si="38"/>
        <v>1152</v>
      </c>
      <c r="M144" s="7">
        <f t="shared" si="14"/>
        <v>501139.30000000005</v>
      </c>
      <c r="N144" s="105" t="s">
        <v>439</v>
      </c>
      <c r="O144" s="88">
        <v>4</v>
      </c>
      <c r="P144" s="91">
        <f t="shared" si="39"/>
        <v>0</v>
      </c>
      <c r="Q144" s="92" t="s">
        <v>440</v>
      </c>
      <c r="R144" s="92"/>
    </row>
    <row r="145" spans="1:18" ht="29" x14ac:dyDescent="0.35">
      <c r="A145" s="94">
        <v>44481</v>
      </c>
      <c r="B145" s="73">
        <f t="shared" si="36"/>
        <v>10</v>
      </c>
      <c r="C145" s="75">
        <f t="shared" si="37"/>
        <v>2021</v>
      </c>
      <c r="D145" s="136" t="s">
        <v>434</v>
      </c>
      <c r="E145" s="116" t="s">
        <v>10</v>
      </c>
      <c r="F145" s="107" t="s">
        <v>28</v>
      </c>
      <c r="G145" s="107" t="s">
        <v>28</v>
      </c>
      <c r="H145" s="111" t="s">
        <v>51</v>
      </c>
      <c r="I145" s="89">
        <v>2</v>
      </c>
      <c r="J145" s="110" t="s">
        <v>217</v>
      </c>
      <c r="K145" s="103">
        <v>30</v>
      </c>
      <c r="L145" s="90">
        <f t="shared" si="38"/>
        <v>60</v>
      </c>
      <c r="M145" s="7">
        <f t="shared" si="14"/>
        <v>501199.30000000005</v>
      </c>
      <c r="N145" s="105" t="s">
        <v>439</v>
      </c>
      <c r="O145" s="88">
        <v>2</v>
      </c>
      <c r="P145" s="91">
        <f t="shared" si="39"/>
        <v>0</v>
      </c>
      <c r="Q145" s="92" t="s">
        <v>442</v>
      </c>
      <c r="R145" s="92"/>
    </row>
    <row r="146" spans="1:18" x14ac:dyDescent="0.35">
      <c r="A146" s="94">
        <v>44483</v>
      </c>
      <c r="B146" s="73">
        <f t="shared" si="36"/>
        <v>10</v>
      </c>
      <c r="C146" s="75">
        <f t="shared" si="37"/>
        <v>2021</v>
      </c>
      <c r="D146" s="136" t="s">
        <v>528</v>
      </c>
      <c r="E146" s="116" t="s">
        <v>429</v>
      </c>
      <c r="F146" s="107" t="s">
        <v>431</v>
      </c>
      <c r="G146" s="107" t="s">
        <v>431</v>
      </c>
      <c r="H146" s="111" t="s">
        <v>51</v>
      </c>
      <c r="I146" s="89">
        <v>4</v>
      </c>
      <c r="J146" s="110" t="s">
        <v>0</v>
      </c>
      <c r="K146" s="103">
        <v>1760</v>
      </c>
      <c r="L146" s="90">
        <f t="shared" si="38"/>
        <v>7040</v>
      </c>
      <c r="M146" s="7">
        <f t="shared" si="14"/>
        <v>508239.30000000005</v>
      </c>
      <c r="N146" s="105" t="s">
        <v>497</v>
      </c>
      <c r="O146" s="88">
        <f>3+1</f>
        <v>4</v>
      </c>
      <c r="P146" s="91">
        <f t="shared" si="39"/>
        <v>0</v>
      </c>
      <c r="Q146" s="92" t="s">
        <v>498</v>
      </c>
      <c r="R146" s="92"/>
    </row>
    <row r="147" spans="1:18" ht="29" x14ac:dyDescent="0.35">
      <c r="A147" s="94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6" t="s">
        <v>528</v>
      </c>
      <c r="E147" s="116" t="s">
        <v>429</v>
      </c>
      <c r="F147" s="107" t="s">
        <v>430</v>
      </c>
      <c r="G147" s="107" t="s">
        <v>430</v>
      </c>
      <c r="H147" s="111" t="s">
        <v>51</v>
      </c>
      <c r="I147" s="89">
        <v>10</v>
      </c>
      <c r="J147" s="110" t="s">
        <v>1</v>
      </c>
      <c r="K147" s="103">
        <v>468</v>
      </c>
      <c r="L147" s="90">
        <f t="shared" si="38"/>
        <v>4680</v>
      </c>
      <c r="M147" s="7">
        <f t="shared" si="14"/>
        <v>512919.30000000005</v>
      </c>
      <c r="N147" s="105" t="s">
        <v>443</v>
      </c>
      <c r="O147" s="88">
        <v>10</v>
      </c>
      <c r="P147" s="91">
        <f t="shared" si="39"/>
        <v>0</v>
      </c>
      <c r="Q147" s="92" t="s">
        <v>444</v>
      </c>
      <c r="R147" s="92"/>
    </row>
    <row r="148" spans="1:18" ht="43.5" x14ac:dyDescent="0.35">
      <c r="A148" s="94">
        <v>44483</v>
      </c>
      <c r="B148" s="73">
        <f t="shared" si="40"/>
        <v>10</v>
      </c>
      <c r="C148" s="75">
        <f t="shared" si="41"/>
        <v>2021</v>
      </c>
      <c r="D148" s="136" t="s">
        <v>529</v>
      </c>
      <c r="E148" s="116" t="s">
        <v>429</v>
      </c>
      <c r="F148" s="102" t="s">
        <v>432</v>
      </c>
      <c r="G148" s="102" t="s">
        <v>432</v>
      </c>
      <c r="H148" s="111" t="s">
        <v>51</v>
      </c>
      <c r="I148" s="89">
        <v>12</v>
      </c>
      <c r="J148" s="110" t="s">
        <v>125</v>
      </c>
      <c r="K148" s="103">
        <v>40</v>
      </c>
      <c r="L148" s="90">
        <f t="shared" si="38"/>
        <v>480</v>
      </c>
      <c r="M148" s="7">
        <f t="shared" si="14"/>
        <v>513399.30000000005</v>
      </c>
      <c r="N148" s="127" t="s">
        <v>618</v>
      </c>
      <c r="O148" s="88">
        <f>6+2+1+3</f>
        <v>12</v>
      </c>
      <c r="P148" s="91">
        <f t="shared" si="39"/>
        <v>0</v>
      </c>
      <c r="Q148" s="92" t="s">
        <v>619</v>
      </c>
      <c r="R148" s="92"/>
    </row>
    <row r="149" spans="1:18" ht="43.5" x14ac:dyDescent="0.35">
      <c r="A149" s="94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3" t="s">
        <v>445</v>
      </c>
      <c r="E149" s="116" t="s">
        <v>10</v>
      </c>
      <c r="F149" s="102" t="s">
        <v>447</v>
      </c>
      <c r="G149" s="102" t="s">
        <v>447</v>
      </c>
      <c r="H149" s="111" t="s">
        <v>51</v>
      </c>
      <c r="I149" s="89">
        <v>3</v>
      </c>
      <c r="J149" s="110" t="s">
        <v>18</v>
      </c>
      <c r="K149" s="103">
        <v>500</v>
      </c>
      <c r="L149" s="90">
        <f t="shared" si="38"/>
        <v>1500</v>
      </c>
      <c r="M149" s="7">
        <f t="shared" si="14"/>
        <v>514899.30000000005</v>
      </c>
      <c r="N149" s="105" t="s">
        <v>448</v>
      </c>
      <c r="O149" s="88">
        <v>3</v>
      </c>
      <c r="P149" s="91">
        <f t="shared" si="39"/>
        <v>0</v>
      </c>
      <c r="Q149" s="92" t="s">
        <v>449</v>
      </c>
      <c r="R149" s="92"/>
    </row>
    <row r="150" spans="1:18" ht="29" x14ac:dyDescent="0.35">
      <c r="A150" s="94">
        <v>44484</v>
      </c>
      <c r="B150" s="73">
        <f>MONTH(A150)</f>
        <v>10</v>
      </c>
      <c r="C150" s="75">
        <f t="shared" si="43"/>
        <v>2021</v>
      </c>
      <c r="D150" s="123" t="s">
        <v>446</v>
      </c>
      <c r="E150" s="116" t="s">
        <v>10</v>
      </c>
      <c r="F150" s="107" t="s">
        <v>376</v>
      </c>
      <c r="G150" s="47" t="s">
        <v>375</v>
      </c>
      <c r="H150" s="111" t="s">
        <v>51</v>
      </c>
      <c r="I150" s="89">
        <v>2</v>
      </c>
      <c r="J150" s="110" t="s">
        <v>1</v>
      </c>
      <c r="K150" s="103">
        <v>307.10000000000002</v>
      </c>
      <c r="L150" s="90">
        <f t="shared" si="38"/>
        <v>614.20000000000005</v>
      </c>
      <c r="M150" s="7">
        <f t="shared" ref="M150:M213" si="44">SUM(M149+L150)</f>
        <v>515513.50000000006</v>
      </c>
      <c r="N150" s="105" t="s">
        <v>448</v>
      </c>
      <c r="O150" s="88">
        <v>2</v>
      </c>
      <c r="P150" s="91">
        <f t="shared" si="39"/>
        <v>0</v>
      </c>
      <c r="Q150" s="92" t="s">
        <v>452</v>
      </c>
      <c r="R150" s="92"/>
    </row>
    <row r="151" spans="1:18" ht="29" x14ac:dyDescent="0.35">
      <c r="A151" s="94">
        <v>44484</v>
      </c>
      <c r="B151" s="73">
        <f t="shared" si="42"/>
        <v>10</v>
      </c>
      <c r="C151" s="75">
        <f t="shared" si="43"/>
        <v>2021</v>
      </c>
      <c r="D151" s="123" t="s">
        <v>446</v>
      </c>
      <c r="E151" s="116" t="s">
        <v>10</v>
      </c>
      <c r="F151" s="107" t="s">
        <v>435</v>
      </c>
      <c r="G151" s="107" t="s">
        <v>435</v>
      </c>
      <c r="H151" s="111" t="s">
        <v>51</v>
      </c>
      <c r="I151" s="89">
        <v>2</v>
      </c>
      <c r="J151" s="110" t="s">
        <v>1</v>
      </c>
      <c r="K151" s="103">
        <v>288</v>
      </c>
      <c r="L151" s="90">
        <f t="shared" si="38"/>
        <v>576</v>
      </c>
      <c r="M151" s="7">
        <f t="shared" si="44"/>
        <v>516089.50000000006</v>
      </c>
      <c r="N151" s="105" t="s">
        <v>448</v>
      </c>
      <c r="O151" s="88">
        <v>2</v>
      </c>
      <c r="P151" s="91">
        <f t="shared" si="39"/>
        <v>0</v>
      </c>
      <c r="Q151" s="92" t="s">
        <v>452</v>
      </c>
      <c r="R151" s="92"/>
    </row>
    <row r="152" spans="1:18" ht="29" x14ac:dyDescent="0.35">
      <c r="A152" s="94">
        <v>44487</v>
      </c>
      <c r="B152" s="73">
        <f t="shared" si="42"/>
        <v>10</v>
      </c>
      <c r="C152" s="75">
        <f t="shared" si="43"/>
        <v>2021</v>
      </c>
      <c r="D152" s="136" t="s">
        <v>490</v>
      </c>
      <c r="E152" s="116" t="s">
        <v>429</v>
      </c>
      <c r="F152" s="107" t="s">
        <v>458</v>
      </c>
      <c r="G152" s="107" t="s">
        <v>458</v>
      </c>
      <c r="H152" s="111" t="s">
        <v>51</v>
      </c>
      <c r="I152" s="89">
        <v>9</v>
      </c>
      <c r="J152" s="110" t="s">
        <v>1</v>
      </c>
      <c r="K152" s="103">
        <v>270</v>
      </c>
      <c r="L152" s="90">
        <f t="shared" si="38"/>
        <v>2430</v>
      </c>
      <c r="M152" s="7">
        <f t="shared" si="44"/>
        <v>518519.50000000006</v>
      </c>
      <c r="N152" s="105" t="s">
        <v>454</v>
      </c>
      <c r="O152" s="88">
        <v>9</v>
      </c>
      <c r="P152" s="91">
        <f t="shared" si="39"/>
        <v>0</v>
      </c>
      <c r="Q152" s="92" t="s">
        <v>459</v>
      </c>
      <c r="R152" s="92"/>
    </row>
    <row r="153" spans="1:18" ht="101.5" x14ac:dyDescent="0.35">
      <c r="A153" s="94">
        <v>44488</v>
      </c>
      <c r="B153" s="73">
        <f t="shared" si="42"/>
        <v>10</v>
      </c>
      <c r="C153" s="75">
        <f t="shared" si="43"/>
        <v>2021</v>
      </c>
      <c r="D153" s="138">
        <v>18084</v>
      </c>
      <c r="E153" s="116" t="s">
        <v>461</v>
      </c>
      <c r="F153" s="102" t="s">
        <v>462</v>
      </c>
      <c r="G153" s="102" t="s">
        <v>462</v>
      </c>
      <c r="H153" s="111" t="s">
        <v>51</v>
      </c>
      <c r="I153" s="89">
        <v>12</v>
      </c>
      <c r="J153" s="110" t="s">
        <v>18</v>
      </c>
      <c r="K153" s="103">
        <v>700</v>
      </c>
      <c r="L153" s="90">
        <f t="shared" si="38"/>
        <v>8400</v>
      </c>
      <c r="M153" s="7">
        <f>SUM(M152+L153)</f>
        <v>526919.5</v>
      </c>
      <c r="N153" s="127" t="s">
        <v>730</v>
      </c>
      <c r="O153" s="88">
        <f>1+1+1+2+1+1+1+1+1+1+1</f>
        <v>12</v>
      </c>
      <c r="P153" s="91">
        <f t="shared" si="39"/>
        <v>0</v>
      </c>
      <c r="Q153" s="92" t="s">
        <v>731</v>
      </c>
      <c r="R153" s="92"/>
    </row>
    <row r="154" spans="1:18" ht="43.5" x14ac:dyDescent="0.35">
      <c r="A154" s="94">
        <v>44487</v>
      </c>
      <c r="B154" s="73">
        <f t="shared" si="42"/>
        <v>10</v>
      </c>
      <c r="C154" s="75">
        <f t="shared" si="43"/>
        <v>2021</v>
      </c>
      <c r="D154" s="135" t="s">
        <v>533</v>
      </c>
      <c r="E154" s="116" t="s">
        <v>10</v>
      </c>
      <c r="F154" s="102" t="s">
        <v>405</v>
      </c>
      <c r="G154" s="47" t="s">
        <v>405</v>
      </c>
      <c r="H154" s="111" t="s">
        <v>51</v>
      </c>
      <c r="I154" s="89">
        <v>16</v>
      </c>
      <c r="J154" s="110" t="s">
        <v>25</v>
      </c>
      <c r="K154" s="103">
        <v>65</v>
      </c>
      <c r="L154" s="90">
        <f>SUM(I154*K154)</f>
        <v>1040</v>
      </c>
      <c r="M154" s="7">
        <f>SUM(M153+L154)</f>
        <v>527959.5</v>
      </c>
      <c r="N154" s="127" t="s">
        <v>511</v>
      </c>
      <c r="O154" s="88">
        <f>1+4+2+4+4+1</f>
        <v>16</v>
      </c>
      <c r="P154" s="91">
        <f t="shared" si="39"/>
        <v>0</v>
      </c>
      <c r="Q154" s="92" t="s">
        <v>512</v>
      </c>
      <c r="R154" s="92"/>
    </row>
    <row r="155" spans="1:18" x14ac:dyDescent="0.35">
      <c r="A155" s="94">
        <v>44490</v>
      </c>
      <c r="B155" s="73">
        <f t="shared" si="42"/>
        <v>10</v>
      </c>
      <c r="C155" s="75">
        <f t="shared" si="43"/>
        <v>2021</v>
      </c>
      <c r="D155" s="136" t="s">
        <v>490</v>
      </c>
      <c r="E155" s="116" t="s">
        <v>429</v>
      </c>
      <c r="F155" s="107" t="s">
        <v>431</v>
      </c>
      <c r="G155" s="107" t="s">
        <v>431</v>
      </c>
      <c r="H155" s="111" t="s">
        <v>51</v>
      </c>
      <c r="I155" s="89">
        <v>5</v>
      </c>
      <c r="J155" s="110" t="s">
        <v>0</v>
      </c>
      <c r="K155" s="103">
        <v>1760</v>
      </c>
      <c r="L155" s="90">
        <f t="shared" ref="L155:L157" si="45">SUM(I155*K155)</f>
        <v>8800</v>
      </c>
      <c r="M155" s="7">
        <f t="shared" si="44"/>
        <v>536759.5</v>
      </c>
      <c r="N155" s="105" t="s">
        <v>499</v>
      </c>
      <c r="O155" s="88">
        <f>4+1</f>
        <v>5</v>
      </c>
      <c r="P155" s="91">
        <f t="shared" si="39"/>
        <v>0</v>
      </c>
      <c r="Q155" s="92" t="s">
        <v>500</v>
      </c>
      <c r="R155" s="92"/>
    </row>
    <row r="156" spans="1:18" ht="58" x14ac:dyDescent="0.35">
      <c r="A156" s="94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6" t="s">
        <v>490</v>
      </c>
      <c r="E156" s="116" t="s">
        <v>429</v>
      </c>
      <c r="F156" s="59" t="s">
        <v>491</v>
      </c>
      <c r="G156" s="59" t="s">
        <v>491</v>
      </c>
      <c r="H156" s="111" t="s">
        <v>51</v>
      </c>
      <c r="I156" s="89">
        <v>10</v>
      </c>
      <c r="J156" s="110" t="s">
        <v>0</v>
      </c>
      <c r="K156" s="103">
        <v>1760</v>
      </c>
      <c r="L156" s="90">
        <f t="shared" si="45"/>
        <v>17600</v>
      </c>
      <c r="M156" s="7">
        <f t="shared" si="44"/>
        <v>554359.5</v>
      </c>
      <c r="N156" s="127" t="s">
        <v>561</v>
      </c>
      <c r="O156" s="88">
        <f>2+1+1+1+1+3+1</f>
        <v>10</v>
      </c>
      <c r="P156" s="91">
        <f t="shared" si="39"/>
        <v>0</v>
      </c>
      <c r="Q156" s="92" t="s">
        <v>562</v>
      </c>
      <c r="R156" s="92"/>
    </row>
    <row r="157" spans="1:18" x14ac:dyDescent="0.35">
      <c r="A157" s="94">
        <v>44490</v>
      </c>
      <c r="B157" s="73">
        <f t="shared" si="46"/>
        <v>10</v>
      </c>
      <c r="C157" s="75">
        <f t="shared" si="47"/>
        <v>2021</v>
      </c>
      <c r="D157" s="136" t="s">
        <v>530</v>
      </c>
      <c r="E157" s="125" t="s">
        <v>347</v>
      </c>
      <c r="F157" s="107" t="s">
        <v>489</v>
      </c>
      <c r="G157" s="107" t="s">
        <v>489</v>
      </c>
      <c r="H157" s="111" t="s">
        <v>51</v>
      </c>
      <c r="I157" s="89">
        <v>5</v>
      </c>
      <c r="J157" s="110" t="s">
        <v>0</v>
      </c>
      <c r="K157" s="103">
        <v>1749</v>
      </c>
      <c r="L157" s="90">
        <f t="shared" si="45"/>
        <v>8745</v>
      </c>
      <c r="M157" s="7">
        <f t="shared" si="44"/>
        <v>563104.5</v>
      </c>
      <c r="N157" s="105" t="s">
        <v>507</v>
      </c>
      <c r="O157" s="88">
        <f>3+2</f>
        <v>5</v>
      </c>
      <c r="P157" s="91">
        <f t="shared" si="39"/>
        <v>0</v>
      </c>
      <c r="Q157" s="92" t="s">
        <v>508</v>
      </c>
      <c r="R157" s="92"/>
    </row>
    <row r="158" spans="1:18" ht="72.5" x14ac:dyDescent="0.35">
      <c r="A158" s="94">
        <v>44495</v>
      </c>
      <c r="B158" s="73">
        <f t="shared" si="42"/>
        <v>10</v>
      </c>
      <c r="C158" s="75">
        <f t="shared" si="43"/>
        <v>2021</v>
      </c>
      <c r="D158" s="135" t="s">
        <v>534</v>
      </c>
      <c r="E158" s="116" t="s">
        <v>10</v>
      </c>
      <c r="F158" s="102" t="s">
        <v>19</v>
      </c>
      <c r="G158" s="47" t="s">
        <v>19</v>
      </c>
      <c r="H158" s="111" t="s">
        <v>51</v>
      </c>
      <c r="I158" s="89">
        <v>12</v>
      </c>
      <c r="J158" s="110" t="s">
        <v>25</v>
      </c>
      <c r="K158" s="103">
        <v>82.5</v>
      </c>
      <c r="L158" s="90">
        <f t="shared" si="38"/>
        <v>990</v>
      </c>
      <c r="M158" s="7">
        <f t="shared" si="44"/>
        <v>564094.5</v>
      </c>
      <c r="N158" s="127" t="s">
        <v>631</v>
      </c>
      <c r="O158" s="88">
        <f>1+1+1+4+2+1+1+1</f>
        <v>12</v>
      </c>
      <c r="P158" s="91">
        <f t="shared" si="39"/>
        <v>0</v>
      </c>
      <c r="Q158" s="92" t="s">
        <v>632</v>
      </c>
      <c r="R158" s="131" t="s">
        <v>480</v>
      </c>
    </row>
    <row r="159" spans="1:18" ht="29" x14ac:dyDescent="0.35">
      <c r="A159" s="94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5" t="s">
        <v>534</v>
      </c>
      <c r="E159" s="116" t="s">
        <v>10</v>
      </c>
      <c r="F159" s="107" t="s">
        <v>435</v>
      </c>
      <c r="G159" s="107" t="s">
        <v>435</v>
      </c>
      <c r="H159" s="111" t="s">
        <v>51</v>
      </c>
      <c r="I159" s="89">
        <v>20</v>
      </c>
      <c r="J159" s="110" t="s">
        <v>1</v>
      </c>
      <c r="K159" s="103">
        <v>288</v>
      </c>
      <c r="L159" s="90">
        <f t="shared" si="38"/>
        <v>5760</v>
      </c>
      <c r="M159" s="7">
        <f t="shared" si="44"/>
        <v>569854.5</v>
      </c>
      <c r="N159" s="127" t="s">
        <v>509</v>
      </c>
      <c r="O159" s="88">
        <f>9+9+2</f>
        <v>20</v>
      </c>
      <c r="P159" s="91">
        <f t="shared" si="39"/>
        <v>0</v>
      </c>
      <c r="Q159" s="92" t="s">
        <v>510</v>
      </c>
      <c r="R159" s="92"/>
    </row>
    <row r="160" spans="1:18" ht="29" x14ac:dyDescent="0.35">
      <c r="A160" s="94">
        <v>44497</v>
      </c>
      <c r="B160" s="73">
        <f t="shared" si="48"/>
        <v>10</v>
      </c>
      <c r="C160" s="75">
        <f t="shared" si="49"/>
        <v>2021</v>
      </c>
      <c r="D160" s="137" t="s">
        <v>494</v>
      </c>
      <c r="E160" s="116" t="s">
        <v>307</v>
      </c>
      <c r="F160" s="59" t="s">
        <v>650</v>
      </c>
      <c r="G160" s="59" t="s">
        <v>650</v>
      </c>
      <c r="H160" s="57" t="s">
        <v>51</v>
      </c>
      <c r="I160" s="17">
        <v>4</v>
      </c>
      <c r="J160" s="31" t="s">
        <v>125</v>
      </c>
      <c r="K160" s="103">
        <v>305</v>
      </c>
      <c r="L160" s="90">
        <f t="shared" si="38"/>
        <v>1220</v>
      </c>
      <c r="M160" s="7">
        <f t="shared" si="44"/>
        <v>571074.5</v>
      </c>
      <c r="N160" s="127" t="s">
        <v>678</v>
      </c>
      <c r="O160" s="88">
        <f>1+1+1+1</f>
        <v>4</v>
      </c>
      <c r="P160" s="91">
        <f t="shared" si="39"/>
        <v>0</v>
      </c>
      <c r="Q160" s="92" t="s">
        <v>679</v>
      </c>
      <c r="R160" s="92"/>
    </row>
    <row r="161" spans="1:18" ht="29" x14ac:dyDescent="0.35">
      <c r="A161" s="94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3" t="s">
        <v>535</v>
      </c>
      <c r="E161" s="116" t="s">
        <v>10</v>
      </c>
      <c r="F161" s="107" t="s">
        <v>29</v>
      </c>
      <c r="G161" s="47" t="s">
        <v>29</v>
      </c>
      <c r="H161" s="111" t="s">
        <v>47</v>
      </c>
      <c r="I161" s="89">
        <v>10</v>
      </c>
      <c r="J161" s="110" t="s">
        <v>0</v>
      </c>
      <c r="K161" s="103">
        <v>1815</v>
      </c>
      <c r="L161" s="90">
        <f t="shared" si="38"/>
        <v>18150</v>
      </c>
      <c r="M161" s="7">
        <f t="shared" si="44"/>
        <v>589224.5</v>
      </c>
      <c r="N161" s="127" t="s">
        <v>546</v>
      </c>
      <c r="O161" s="88">
        <f>1+6+1+2</f>
        <v>10</v>
      </c>
      <c r="P161" s="91">
        <f t="shared" si="39"/>
        <v>0</v>
      </c>
      <c r="Q161" s="92" t="s">
        <v>547</v>
      </c>
      <c r="R161" s="92"/>
    </row>
    <row r="162" spans="1:18" ht="29" x14ac:dyDescent="0.35">
      <c r="A162" s="94">
        <v>44503</v>
      </c>
      <c r="B162" s="73">
        <f t="shared" si="50"/>
        <v>11</v>
      </c>
      <c r="C162" s="75">
        <f t="shared" si="51"/>
        <v>2021</v>
      </c>
      <c r="D162" s="123" t="s">
        <v>536</v>
      </c>
      <c r="E162" s="116" t="s">
        <v>10</v>
      </c>
      <c r="F162" s="107" t="s">
        <v>376</v>
      </c>
      <c r="G162" s="47" t="s">
        <v>375</v>
      </c>
      <c r="H162" s="111" t="s">
        <v>51</v>
      </c>
      <c r="I162" s="89">
        <v>1</v>
      </c>
      <c r="J162" s="110" t="s">
        <v>1</v>
      </c>
      <c r="K162" s="103">
        <v>321.89999999999998</v>
      </c>
      <c r="L162" s="90">
        <f t="shared" si="38"/>
        <v>321.89999999999998</v>
      </c>
      <c r="M162" s="7">
        <f t="shared" si="44"/>
        <v>589546.4</v>
      </c>
      <c r="N162" s="105" t="s">
        <v>514</v>
      </c>
      <c r="O162" s="88">
        <v>1</v>
      </c>
      <c r="P162" s="91">
        <f t="shared" si="39"/>
        <v>0</v>
      </c>
      <c r="Q162" s="92" t="s">
        <v>515</v>
      </c>
      <c r="R162" s="92"/>
    </row>
    <row r="163" spans="1:18" ht="29" x14ac:dyDescent="0.35">
      <c r="A163" s="94">
        <v>44503</v>
      </c>
      <c r="B163" s="73">
        <f t="shared" si="50"/>
        <v>11</v>
      </c>
      <c r="C163" s="75">
        <f t="shared" si="51"/>
        <v>2021</v>
      </c>
      <c r="D163" s="123" t="s">
        <v>536</v>
      </c>
      <c r="E163" s="116" t="s">
        <v>10</v>
      </c>
      <c r="F163" s="107" t="s">
        <v>501</v>
      </c>
      <c r="G163" s="107" t="s">
        <v>501</v>
      </c>
      <c r="H163" s="111" t="s">
        <v>51</v>
      </c>
      <c r="I163" s="89">
        <v>1</v>
      </c>
      <c r="J163" s="110" t="s">
        <v>125</v>
      </c>
      <c r="K163" s="103">
        <v>105</v>
      </c>
      <c r="L163" s="90">
        <f t="shared" si="38"/>
        <v>105</v>
      </c>
      <c r="M163" s="7">
        <f t="shared" si="44"/>
        <v>589651.4</v>
      </c>
      <c r="N163" s="105"/>
      <c r="O163" s="88"/>
      <c r="P163" s="91">
        <f t="shared" si="39"/>
        <v>1</v>
      </c>
      <c r="Q163" s="92"/>
      <c r="R163" s="92"/>
    </row>
    <row r="164" spans="1:18" ht="43.5" x14ac:dyDescent="0.35">
      <c r="A164" s="94">
        <v>44503</v>
      </c>
      <c r="B164" s="73">
        <f t="shared" si="50"/>
        <v>11</v>
      </c>
      <c r="C164" s="75">
        <f t="shared" si="51"/>
        <v>2021</v>
      </c>
      <c r="D164" s="123" t="s">
        <v>537</v>
      </c>
      <c r="E164" s="116" t="s">
        <v>10</v>
      </c>
      <c r="F164" s="107" t="s">
        <v>376</v>
      </c>
      <c r="G164" s="47" t="s">
        <v>375</v>
      </c>
      <c r="H164" s="111" t="s">
        <v>47</v>
      </c>
      <c r="I164" s="89">
        <v>32</v>
      </c>
      <c r="J164" s="110" t="s">
        <v>1</v>
      </c>
      <c r="K164" s="103">
        <v>321.89999999999998</v>
      </c>
      <c r="L164" s="90">
        <f t="shared" si="38"/>
        <v>10300.799999999999</v>
      </c>
      <c r="M164" s="7">
        <f t="shared" si="44"/>
        <v>599952.20000000007</v>
      </c>
      <c r="N164" s="127" t="s">
        <v>520</v>
      </c>
      <c r="O164" s="88">
        <f>11+6+15</f>
        <v>32</v>
      </c>
      <c r="P164" s="91">
        <f t="shared" si="39"/>
        <v>0</v>
      </c>
      <c r="Q164" s="92" t="s">
        <v>521</v>
      </c>
      <c r="R164" s="92"/>
    </row>
    <row r="165" spans="1:18" ht="29" x14ac:dyDescent="0.35">
      <c r="A165" s="94">
        <v>44503</v>
      </c>
      <c r="B165" s="73">
        <f t="shared" si="50"/>
        <v>11</v>
      </c>
      <c r="C165" s="75">
        <f t="shared" si="51"/>
        <v>2021</v>
      </c>
      <c r="D165" s="123" t="s">
        <v>538</v>
      </c>
      <c r="E165" s="116" t="s">
        <v>10</v>
      </c>
      <c r="F165" s="107" t="s">
        <v>435</v>
      </c>
      <c r="G165" s="107" t="s">
        <v>435</v>
      </c>
      <c r="H165" s="111" t="s">
        <v>51</v>
      </c>
      <c r="I165" s="89">
        <v>10</v>
      </c>
      <c r="J165" s="110" t="s">
        <v>1</v>
      </c>
      <c r="K165" s="103">
        <v>288</v>
      </c>
      <c r="L165" s="90">
        <f t="shared" si="38"/>
        <v>2880</v>
      </c>
      <c r="M165" s="7">
        <f t="shared" si="44"/>
        <v>602832.20000000007</v>
      </c>
      <c r="N165" s="127" t="s">
        <v>555</v>
      </c>
      <c r="O165" s="88">
        <f>5+4+1</f>
        <v>10</v>
      </c>
      <c r="P165" s="91">
        <f t="shared" si="39"/>
        <v>0</v>
      </c>
      <c r="Q165" s="92" t="s">
        <v>556</v>
      </c>
      <c r="R165" s="92"/>
    </row>
    <row r="166" spans="1:18" ht="29" x14ac:dyDescent="0.35">
      <c r="A166" s="94">
        <v>44503</v>
      </c>
      <c r="B166" s="73">
        <f t="shared" si="50"/>
        <v>11</v>
      </c>
      <c r="C166" s="75">
        <f t="shared" si="51"/>
        <v>2021</v>
      </c>
      <c r="D166" s="123" t="s">
        <v>539</v>
      </c>
      <c r="E166" s="116" t="s">
        <v>10</v>
      </c>
      <c r="F166" s="107" t="s">
        <v>233</v>
      </c>
      <c r="G166" s="47" t="s">
        <v>233</v>
      </c>
      <c r="H166" s="111" t="s">
        <v>47</v>
      </c>
      <c r="I166" s="89">
        <v>5</v>
      </c>
      <c r="J166" s="110" t="s">
        <v>217</v>
      </c>
      <c r="K166" s="103">
        <v>390</v>
      </c>
      <c r="L166" s="90">
        <f t="shared" si="38"/>
        <v>1950</v>
      </c>
      <c r="M166" s="7">
        <f t="shared" si="44"/>
        <v>604782.20000000007</v>
      </c>
      <c r="N166" s="127" t="s">
        <v>646</v>
      </c>
      <c r="O166" s="88">
        <f>1+3+1</f>
        <v>5</v>
      </c>
      <c r="P166" s="91">
        <f t="shared" si="39"/>
        <v>0</v>
      </c>
      <c r="Q166" s="92" t="s">
        <v>647</v>
      </c>
      <c r="R166" s="92"/>
    </row>
    <row r="167" spans="1:18" ht="29" x14ac:dyDescent="0.35">
      <c r="A167" s="94">
        <v>44505</v>
      </c>
      <c r="B167" s="73">
        <f t="shared" si="50"/>
        <v>11</v>
      </c>
      <c r="C167" s="75">
        <f t="shared" si="51"/>
        <v>2021</v>
      </c>
      <c r="D167" s="123" t="s">
        <v>540</v>
      </c>
      <c r="E167" s="116" t="s">
        <v>10</v>
      </c>
      <c r="F167" s="107" t="s">
        <v>405</v>
      </c>
      <c r="G167" s="47" t="s">
        <v>405</v>
      </c>
      <c r="H167" s="111" t="s">
        <v>47</v>
      </c>
      <c r="I167" s="89">
        <v>8</v>
      </c>
      <c r="J167" s="110" t="s">
        <v>25</v>
      </c>
      <c r="K167" s="103">
        <v>65</v>
      </c>
      <c r="L167" s="90">
        <f t="shared" si="38"/>
        <v>520</v>
      </c>
      <c r="M167" s="7">
        <f t="shared" si="44"/>
        <v>605302.20000000007</v>
      </c>
      <c r="N167" s="127" t="s">
        <v>563</v>
      </c>
      <c r="O167" s="88">
        <f>3+2+2+1</f>
        <v>8</v>
      </c>
      <c r="P167" s="91">
        <f t="shared" si="39"/>
        <v>0</v>
      </c>
      <c r="Q167" s="92" t="s">
        <v>564</v>
      </c>
      <c r="R167" s="92"/>
    </row>
    <row r="168" spans="1:18" x14ac:dyDescent="0.35">
      <c r="A168" s="94">
        <v>44505</v>
      </c>
      <c r="B168" s="73">
        <f t="shared" si="50"/>
        <v>11</v>
      </c>
      <c r="C168" s="75">
        <f t="shared" si="51"/>
        <v>2021</v>
      </c>
      <c r="D168" s="123" t="s">
        <v>540</v>
      </c>
      <c r="E168" s="116" t="s">
        <v>10</v>
      </c>
      <c r="F168" s="107" t="s">
        <v>19</v>
      </c>
      <c r="G168" s="47" t="s">
        <v>19</v>
      </c>
      <c r="H168" s="111" t="s">
        <v>47</v>
      </c>
      <c r="I168" s="89">
        <v>4</v>
      </c>
      <c r="J168" s="110" t="s">
        <v>25</v>
      </c>
      <c r="K168" s="103">
        <v>90</v>
      </c>
      <c r="L168" s="90">
        <f t="shared" si="38"/>
        <v>360</v>
      </c>
      <c r="M168" s="7">
        <f t="shared" si="44"/>
        <v>605662.20000000007</v>
      </c>
      <c r="N168" s="105" t="s">
        <v>626</v>
      </c>
      <c r="O168" s="88">
        <v>4</v>
      </c>
      <c r="P168" s="91">
        <f t="shared" si="39"/>
        <v>0</v>
      </c>
      <c r="Q168" s="92" t="s">
        <v>633</v>
      </c>
      <c r="R168" s="92"/>
    </row>
    <row r="169" spans="1:18" ht="29" x14ac:dyDescent="0.35">
      <c r="A169" s="94">
        <v>44508</v>
      </c>
      <c r="B169" s="73">
        <f t="shared" si="50"/>
        <v>11</v>
      </c>
      <c r="C169" s="75">
        <f t="shared" si="51"/>
        <v>2021</v>
      </c>
      <c r="D169" s="123" t="s">
        <v>532</v>
      </c>
      <c r="E169" s="116" t="s">
        <v>502</v>
      </c>
      <c r="F169" s="107" t="s">
        <v>518</v>
      </c>
      <c r="G169" s="107" t="s">
        <v>518</v>
      </c>
      <c r="H169" s="111" t="s">
        <v>51</v>
      </c>
      <c r="I169" s="89">
        <v>10</v>
      </c>
      <c r="J169" s="110" t="s">
        <v>1</v>
      </c>
      <c r="K169" s="103">
        <v>333</v>
      </c>
      <c r="L169" s="90">
        <f t="shared" si="38"/>
        <v>3330</v>
      </c>
      <c r="M169" s="7">
        <f t="shared" si="44"/>
        <v>608992.20000000007</v>
      </c>
      <c r="N169" s="105" t="s">
        <v>559</v>
      </c>
      <c r="O169" s="88">
        <f>1+9</f>
        <v>10</v>
      </c>
      <c r="P169" s="91">
        <f t="shared" si="39"/>
        <v>0</v>
      </c>
      <c r="Q169" s="92" t="s">
        <v>560</v>
      </c>
      <c r="R169" s="92"/>
    </row>
    <row r="170" spans="1:18" ht="29" x14ac:dyDescent="0.35">
      <c r="A170" s="94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3"/>
      <c r="E170" s="116" t="s">
        <v>10</v>
      </c>
      <c r="F170" s="107" t="s">
        <v>16</v>
      </c>
      <c r="G170" s="107" t="s">
        <v>16</v>
      </c>
      <c r="H170" s="111" t="s">
        <v>47</v>
      </c>
      <c r="I170" s="89">
        <v>5</v>
      </c>
      <c r="J170" s="110" t="s">
        <v>18</v>
      </c>
      <c r="K170" s="103">
        <v>246</v>
      </c>
      <c r="L170" s="90">
        <f t="shared" si="38"/>
        <v>1230</v>
      </c>
      <c r="M170" s="7">
        <f t="shared" si="44"/>
        <v>610222.20000000007</v>
      </c>
      <c r="N170" s="127" t="s">
        <v>648</v>
      </c>
      <c r="O170" s="88">
        <f>2+1+2</f>
        <v>5</v>
      </c>
      <c r="P170" s="91">
        <f t="shared" si="39"/>
        <v>0</v>
      </c>
      <c r="Q170" s="92" t="s">
        <v>649</v>
      </c>
      <c r="R170" s="92"/>
    </row>
    <row r="171" spans="1:18" x14ac:dyDescent="0.35">
      <c r="A171" s="94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6" t="s">
        <v>531</v>
      </c>
      <c r="E171" s="125" t="s">
        <v>347</v>
      </c>
      <c r="F171" s="107" t="s">
        <v>489</v>
      </c>
      <c r="G171" s="107" t="s">
        <v>489</v>
      </c>
      <c r="H171" s="111" t="s">
        <v>51</v>
      </c>
      <c r="I171" s="89">
        <v>10</v>
      </c>
      <c r="J171" s="110" t="s">
        <v>0</v>
      </c>
      <c r="K171" s="103">
        <v>1914</v>
      </c>
      <c r="L171" s="90">
        <f t="shared" si="38"/>
        <v>19140</v>
      </c>
      <c r="M171" s="7">
        <f t="shared" si="44"/>
        <v>629362.20000000007</v>
      </c>
      <c r="N171" s="105" t="s">
        <v>549</v>
      </c>
      <c r="O171" s="88">
        <f>9+1</f>
        <v>10</v>
      </c>
      <c r="P171" s="91">
        <f t="shared" si="39"/>
        <v>0</v>
      </c>
      <c r="Q171" s="92" t="s">
        <v>550</v>
      </c>
      <c r="R171" s="92"/>
    </row>
    <row r="172" spans="1:18" ht="29" x14ac:dyDescent="0.35">
      <c r="A172" s="94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3" t="s">
        <v>541</v>
      </c>
      <c r="E172" s="116" t="s">
        <v>10</v>
      </c>
      <c r="F172" s="107" t="s">
        <v>435</v>
      </c>
      <c r="G172" s="47" t="s">
        <v>435</v>
      </c>
      <c r="H172" s="111" t="s">
        <v>51</v>
      </c>
      <c r="I172" s="89">
        <v>10</v>
      </c>
      <c r="J172" s="110" t="s">
        <v>1</v>
      </c>
      <c r="K172" s="103">
        <v>288</v>
      </c>
      <c r="L172" s="90">
        <f t="shared" si="38"/>
        <v>2880</v>
      </c>
      <c r="M172" s="7">
        <f t="shared" si="44"/>
        <v>632242.20000000007</v>
      </c>
      <c r="N172" s="105" t="s">
        <v>519</v>
      </c>
      <c r="O172" s="88">
        <v>10</v>
      </c>
      <c r="P172" s="91">
        <f t="shared" si="39"/>
        <v>0</v>
      </c>
      <c r="Q172" s="92" t="s">
        <v>522</v>
      </c>
      <c r="R172" s="92"/>
    </row>
    <row r="173" spans="1:18" ht="29" x14ac:dyDescent="0.35">
      <c r="A173" s="94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3" t="s">
        <v>542</v>
      </c>
      <c r="E173" s="116" t="s">
        <v>10</v>
      </c>
      <c r="F173" s="107" t="s">
        <v>28</v>
      </c>
      <c r="G173" s="107" t="s">
        <v>28</v>
      </c>
      <c r="H173" s="111" t="s">
        <v>51</v>
      </c>
      <c r="I173" s="89">
        <v>5</v>
      </c>
      <c r="J173" s="110" t="s">
        <v>217</v>
      </c>
      <c r="K173" s="103">
        <v>32.5</v>
      </c>
      <c r="L173" s="90">
        <f t="shared" ref="L173" si="60">SUM(I173*K173)</f>
        <v>162.5</v>
      </c>
      <c r="M173" s="7">
        <f t="shared" si="44"/>
        <v>632404.70000000007</v>
      </c>
      <c r="N173" s="105" t="s">
        <v>519</v>
      </c>
      <c r="O173" s="88">
        <v>5</v>
      </c>
      <c r="P173" s="91">
        <f t="shared" ref="P173" si="61">I173-O173</f>
        <v>0</v>
      </c>
      <c r="Q173" s="92" t="s">
        <v>525</v>
      </c>
      <c r="R173" s="92"/>
    </row>
    <row r="174" spans="1:18" ht="203" x14ac:dyDescent="0.35">
      <c r="A174" s="94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3" t="s">
        <v>543</v>
      </c>
      <c r="E174" s="116" t="s">
        <v>10</v>
      </c>
      <c r="F174" s="107" t="s">
        <v>28</v>
      </c>
      <c r="G174" s="107" t="s">
        <v>28</v>
      </c>
      <c r="H174" s="111" t="s">
        <v>47</v>
      </c>
      <c r="I174" s="89">
        <v>80</v>
      </c>
      <c r="J174" s="110" t="s">
        <v>217</v>
      </c>
      <c r="K174" s="103">
        <v>32.5</v>
      </c>
      <c r="L174" s="90">
        <f t="shared" ref="L174:L192" si="64">SUM(I174*K174)</f>
        <v>2600</v>
      </c>
      <c r="M174" s="7">
        <f t="shared" si="44"/>
        <v>635004.70000000007</v>
      </c>
      <c r="N174" s="127" t="s">
        <v>722</v>
      </c>
      <c r="O174" s="88">
        <f>2+3+4+3+5+3+3+5+4+2+2+10+8+1+2+10+5+4+4</f>
        <v>80</v>
      </c>
      <c r="P174" s="91">
        <f>I174-O174</f>
        <v>0</v>
      </c>
      <c r="Q174" s="92" t="s">
        <v>723</v>
      </c>
      <c r="R174" s="92"/>
    </row>
    <row r="175" spans="1:18" x14ac:dyDescent="0.35">
      <c r="A175" s="94">
        <v>44526</v>
      </c>
      <c r="B175" s="73">
        <f t="shared" si="62"/>
        <v>11</v>
      </c>
      <c r="C175" s="75">
        <f t="shared" si="63"/>
        <v>2021</v>
      </c>
      <c r="D175" s="123" t="s">
        <v>552</v>
      </c>
      <c r="E175" s="116" t="s">
        <v>429</v>
      </c>
      <c r="F175" s="47" t="s">
        <v>431</v>
      </c>
      <c r="G175" s="47" t="s">
        <v>431</v>
      </c>
      <c r="H175" s="111" t="s">
        <v>51</v>
      </c>
      <c r="I175" s="89">
        <v>4</v>
      </c>
      <c r="J175" s="110" t="s">
        <v>0</v>
      </c>
      <c r="K175" s="103">
        <v>2002</v>
      </c>
      <c r="L175" s="90">
        <f t="shared" si="64"/>
        <v>8008</v>
      </c>
      <c r="M175" s="7">
        <f t="shared" si="44"/>
        <v>643012.70000000007</v>
      </c>
      <c r="N175" s="105" t="s">
        <v>585</v>
      </c>
      <c r="O175" s="88">
        <f>1+3</f>
        <v>4</v>
      </c>
      <c r="P175" s="91">
        <f t="shared" ref="P175:P231" si="65">I175-O175</f>
        <v>0</v>
      </c>
      <c r="Q175" s="92" t="s">
        <v>586</v>
      </c>
      <c r="R175" s="92"/>
    </row>
    <row r="176" spans="1:18" ht="29" x14ac:dyDescent="0.35">
      <c r="A176" s="94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3" t="s">
        <v>552</v>
      </c>
      <c r="E176" s="116" t="s">
        <v>429</v>
      </c>
      <c r="F176" s="107" t="s">
        <v>491</v>
      </c>
      <c r="G176" s="47" t="s">
        <v>491</v>
      </c>
      <c r="H176" s="111" t="s">
        <v>51</v>
      </c>
      <c r="I176" s="89">
        <v>4</v>
      </c>
      <c r="J176" s="110" t="s">
        <v>0</v>
      </c>
      <c r="K176" s="103">
        <v>2002</v>
      </c>
      <c r="L176" s="90">
        <f t="shared" si="64"/>
        <v>8008</v>
      </c>
      <c r="M176" s="7">
        <f t="shared" si="44"/>
        <v>651020.70000000007</v>
      </c>
      <c r="N176" s="127" t="s">
        <v>596</v>
      </c>
      <c r="O176" s="88">
        <f>3+1</f>
        <v>4</v>
      </c>
      <c r="P176" s="91">
        <f t="shared" si="65"/>
        <v>0</v>
      </c>
      <c r="Q176" s="92" t="s">
        <v>597</v>
      </c>
      <c r="R176" s="92"/>
    </row>
    <row r="177" spans="1:18" ht="29" x14ac:dyDescent="0.35">
      <c r="A177" s="94">
        <v>44526</v>
      </c>
      <c r="B177" s="73">
        <v>11</v>
      </c>
      <c r="C177" s="75">
        <v>2021</v>
      </c>
      <c r="D177" s="123" t="s">
        <v>551</v>
      </c>
      <c r="E177" s="116" t="s">
        <v>429</v>
      </c>
      <c r="F177" s="107" t="s">
        <v>458</v>
      </c>
      <c r="G177" s="47" t="s">
        <v>435</v>
      </c>
      <c r="H177" s="111" t="s">
        <v>51</v>
      </c>
      <c r="I177" s="89">
        <v>2</v>
      </c>
      <c r="J177" s="110" t="s">
        <v>1</v>
      </c>
      <c r="K177" s="103">
        <v>240</v>
      </c>
      <c r="L177" s="90">
        <f t="shared" si="64"/>
        <v>480</v>
      </c>
      <c r="M177" s="7">
        <f t="shared" si="44"/>
        <v>651500.70000000007</v>
      </c>
      <c r="N177" s="105" t="s">
        <v>557</v>
      </c>
      <c r="O177" s="88">
        <v>2</v>
      </c>
      <c r="P177" s="91">
        <f t="shared" si="65"/>
        <v>0</v>
      </c>
      <c r="Q177" s="92" t="s">
        <v>558</v>
      </c>
      <c r="R177" s="92"/>
    </row>
    <row r="178" spans="1:18" ht="72.5" x14ac:dyDescent="0.35">
      <c r="A178" s="94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3" t="s">
        <v>572</v>
      </c>
      <c r="E178" s="116" t="s">
        <v>10</v>
      </c>
      <c r="F178" s="107" t="s">
        <v>405</v>
      </c>
      <c r="G178" s="47" t="s">
        <v>405</v>
      </c>
      <c r="H178" s="111" t="s">
        <v>47</v>
      </c>
      <c r="I178" s="89">
        <v>20</v>
      </c>
      <c r="J178" s="110" t="s">
        <v>25</v>
      </c>
      <c r="K178" s="103">
        <v>65</v>
      </c>
      <c r="L178" s="90">
        <f t="shared" ref="L178:L182" si="70">SUM(I178*K178)</f>
        <v>1300</v>
      </c>
      <c r="M178" s="7">
        <f t="shared" si="44"/>
        <v>652800.70000000007</v>
      </c>
      <c r="N178" s="127" t="s">
        <v>670</v>
      </c>
      <c r="O178" s="88">
        <f>1+2+4+4+4+4+1</f>
        <v>20</v>
      </c>
      <c r="P178" s="91">
        <f t="shared" si="65"/>
        <v>0</v>
      </c>
      <c r="Q178" s="92" t="s">
        <v>669</v>
      </c>
      <c r="R178" s="92"/>
    </row>
    <row r="179" spans="1:18" ht="72.5" x14ac:dyDescent="0.35">
      <c r="A179" s="94">
        <v>44531</v>
      </c>
      <c r="B179" s="73">
        <f t="shared" si="68"/>
        <v>12</v>
      </c>
      <c r="C179" s="75">
        <f t="shared" si="69"/>
        <v>2021</v>
      </c>
      <c r="D179" s="123" t="s">
        <v>572</v>
      </c>
      <c r="E179" s="116" t="s">
        <v>10</v>
      </c>
      <c r="F179" s="107" t="s">
        <v>19</v>
      </c>
      <c r="G179" s="47" t="s">
        <v>19</v>
      </c>
      <c r="H179" s="111" t="s">
        <v>47</v>
      </c>
      <c r="I179" s="89">
        <v>12</v>
      </c>
      <c r="J179" s="110" t="s">
        <v>25</v>
      </c>
      <c r="K179" s="103">
        <v>90</v>
      </c>
      <c r="L179" s="90">
        <f t="shared" si="70"/>
        <v>1080</v>
      </c>
      <c r="M179" s="7">
        <f t="shared" si="44"/>
        <v>653880.70000000007</v>
      </c>
      <c r="N179" s="127" t="s">
        <v>716</v>
      </c>
      <c r="O179" s="88">
        <f>1+1+1+6+1</f>
        <v>10</v>
      </c>
      <c r="P179" s="91">
        <f t="shared" si="65"/>
        <v>2</v>
      </c>
      <c r="Q179" s="92" t="s">
        <v>717</v>
      </c>
      <c r="R179" s="92"/>
    </row>
    <row r="180" spans="1:18" ht="29" x14ac:dyDescent="0.35">
      <c r="A180" s="94">
        <v>44532</v>
      </c>
      <c r="B180" s="73">
        <f t="shared" si="68"/>
        <v>12</v>
      </c>
      <c r="C180" s="75">
        <f t="shared" si="69"/>
        <v>2021</v>
      </c>
      <c r="D180" s="123" t="s">
        <v>583</v>
      </c>
      <c r="E180" s="125" t="s">
        <v>347</v>
      </c>
      <c r="F180" s="107" t="s">
        <v>489</v>
      </c>
      <c r="G180" s="107" t="s">
        <v>489</v>
      </c>
      <c r="H180" s="111" t="s">
        <v>51</v>
      </c>
      <c r="I180" s="89">
        <v>10</v>
      </c>
      <c r="J180" s="110" t="s">
        <v>0</v>
      </c>
      <c r="K180" s="103">
        <v>1914</v>
      </c>
      <c r="L180" s="90">
        <f t="shared" si="70"/>
        <v>19140</v>
      </c>
      <c r="M180" s="7">
        <f t="shared" si="44"/>
        <v>673020.70000000007</v>
      </c>
      <c r="N180" s="127" t="s">
        <v>616</v>
      </c>
      <c r="O180" s="88">
        <f>3+1+4+2</f>
        <v>10</v>
      </c>
      <c r="P180" s="91">
        <f t="shared" si="65"/>
        <v>0</v>
      </c>
      <c r="Q180" s="92" t="s">
        <v>617</v>
      </c>
      <c r="R180" s="92"/>
    </row>
    <row r="181" spans="1:18" ht="29" x14ac:dyDescent="0.35">
      <c r="A181" s="106" t="s">
        <v>570</v>
      </c>
      <c r="B181" s="73">
        <f t="shared" si="68"/>
        <v>12</v>
      </c>
      <c r="C181" s="75">
        <f t="shared" si="69"/>
        <v>2021</v>
      </c>
      <c r="D181" s="123" t="s">
        <v>574</v>
      </c>
      <c r="E181" s="116" t="s">
        <v>10</v>
      </c>
      <c r="F181" s="107" t="s">
        <v>575</v>
      </c>
      <c r="G181" s="107" t="s">
        <v>575</v>
      </c>
      <c r="H181" s="111" t="s">
        <v>47</v>
      </c>
      <c r="I181" s="89">
        <v>5</v>
      </c>
      <c r="J181" s="110" t="s">
        <v>0</v>
      </c>
      <c r="K181" s="103">
        <v>1957.5</v>
      </c>
      <c r="L181" s="90">
        <f t="shared" si="70"/>
        <v>9787.5</v>
      </c>
      <c r="M181" s="7">
        <f t="shared" si="44"/>
        <v>682808.20000000007</v>
      </c>
      <c r="N181" s="105" t="s">
        <v>565</v>
      </c>
      <c r="O181" s="88">
        <v>5</v>
      </c>
      <c r="P181" s="91">
        <f t="shared" si="65"/>
        <v>0</v>
      </c>
      <c r="Q181" s="92" t="s">
        <v>577</v>
      </c>
      <c r="R181" s="92"/>
    </row>
    <row r="182" spans="1:18" ht="43.5" x14ac:dyDescent="0.35">
      <c r="A182" s="106" t="s">
        <v>570</v>
      </c>
      <c r="B182" s="73">
        <f t="shared" si="68"/>
        <v>12</v>
      </c>
      <c r="C182" s="75">
        <f t="shared" si="69"/>
        <v>2021</v>
      </c>
      <c r="D182" s="123" t="s">
        <v>574</v>
      </c>
      <c r="E182" s="116" t="s">
        <v>10</v>
      </c>
      <c r="F182" s="107" t="s">
        <v>233</v>
      </c>
      <c r="G182" s="47" t="s">
        <v>233</v>
      </c>
      <c r="H182" s="111" t="s">
        <v>47</v>
      </c>
      <c r="I182" s="89">
        <v>3</v>
      </c>
      <c r="J182" s="110" t="s">
        <v>217</v>
      </c>
      <c r="K182" s="103">
        <v>390</v>
      </c>
      <c r="L182" s="90">
        <f t="shared" si="70"/>
        <v>1170</v>
      </c>
      <c r="M182" s="7">
        <f t="shared" si="44"/>
        <v>683978.20000000007</v>
      </c>
      <c r="N182" s="127" t="s">
        <v>718</v>
      </c>
      <c r="O182" s="88">
        <f>1+1+1</f>
        <v>3</v>
      </c>
      <c r="P182" s="91">
        <f t="shared" si="65"/>
        <v>0</v>
      </c>
      <c r="Q182" s="92" t="s">
        <v>719</v>
      </c>
      <c r="R182" s="92"/>
    </row>
    <row r="183" spans="1:18" ht="29" x14ac:dyDescent="0.35">
      <c r="A183" s="94">
        <v>44538</v>
      </c>
      <c r="B183" s="73">
        <f t="shared" si="68"/>
        <v>12</v>
      </c>
      <c r="C183" s="75">
        <f t="shared" si="69"/>
        <v>2021</v>
      </c>
      <c r="D183" s="123" t="s">
        <v>571</v>
      </c>
      <c r="E183" s="116" t="s">
        <v>10</v>
      </c>
      <c r="F183" s="107" t="s">
        <v>435</v>
      </c>
      <c r="G183" s="107" t="s">
        <v>435</v>
      </c>
      <c r="H183" s="111" t="s">
        <v>51</v>
      </c>
      <c r="I183" s="89">
        <v>1</v>
      </c>
      <c r="J183" s="110" t="s">
        <v>1</v>
      </c>
      <c r="K183" s="103">
        <v>288</v>
      </c>
      <c r="L183" s="90">
        <f t="shared" si="64"/>
        <v>288</v>
      </c>
      <c r="M183" s="7">
        <f t="shared" si="44"/>
        <v>684266.20000000007</v>
      </c>
      <c r="N183" s="105" t="s">
        <v>557</v>
      </c>
      <c r="O183" s="88">
        <v>1</v>
      </c>
      <c r="P183" s="91">
        <f t="shared" si="65"/>
        <v>0</v>
      </c>
      <c r="Q183" s="92" t="s">
        <v>569</v>
      </c>
      <c r="R183" s="92"/>
    </row>
    <row r="184" spans="1:18" ht="29" x14ac:dyDescent="0.35">
      <c r="A184" s="94">
        <v>44538</v>
      </c>
      <c r="B184" s="73">
        <f t="shared" si="68"/>
        <v>12</v>
      </c>
      <c r="C184" s="75">
        <f t="shared" si="69"/>
        <v>2021</v>
      </c>
      <c r="D184" s="123" t="s">
        <v>571</v>
      </c>
      <c r="E184" s="116" t="s">
        <v>10</v>
      </c>
      <c r="F184" s="107" t="s">
        <v>573</v>
      </c>
      <c r="G184" s="107" t="s">
        <v>573</v>
      </c>
      <c r="H184" s="111" t="s">
        <v>51</v>
      </c>
      <c r="I184" s="89">
        <v>2</v>
      </c>
      <c r="J184" s="110" t="s">
        <v>1</v>
      </c>
      <c r="K184" s="103">
        <v>288</v>
      </c>
      <c r="L184" s="90">
        <f t="shared" si="64"/>
        <v>576</v>
      </c>
      <c r="M184" s="7">
        <f t="shared" si="44"/>
        <v>684842.20000000007</v>
      </c>
      <c r="N184" s="105" t="s">
        <v>557</v>
      </c>
      <c r="O184" s="88">
        <v>2</v>
      </c>
      <c r="P184" s="91">
        <f t="shared" si="65"/>
        <v>0</v>
      </c>
      <c r="Q184" s="92" t="s">
        <v>558</v>
      </c>
      <c r="R184" s="92"/>
    </row>
    <row r="185" spans="1:18" ht="29" x14ac:dyDescent="0.35">
      <c r="A185" s="94">
        <v>44539</v>
      </c>
      <c r="B185" s="73">
        <f t="shared" si="68"/>
        <v>12</v>
      </c>
      <c r="C185" s="75">
        <f t="shared" si="69"/>
        <v>2021</v>
      </c>
      <c r="D185" s="123" t="s">
        <v>567</v>
      </c>
      <c r="E185" s="116" t="s">
        <v>10</v>
      </c>
      <c r="F185" s="107" t="s">
        <v>229</v>
      </c>
      <c r="G185" s="47" t="s">
        <v>229</v>
      </c>
      <c r="H185" s="111" t="s">
        <v>51</v>
      </c>
      <c r="I185" s="89">
        <v>2</v>
      </c>
      <c r="J185" s="110" t="s">
        <v>125</v>
      </c>
      <c r="K185" s="103">
        <v>120</v>
      </c>
      <c r="L185" s="90">
        <f t="shared" si="64"/>
        <v>240</v>
      </c>
      <c r="M185" s="7">
        <f t="shared" si="44"/>
        <v>685082.20000000007</v>
      </c>
      <c r="N185" s="105" t="s">
        <v>565</v>
      </c>
      <c r="O185" s="88">
        <v>2</v>
      </c>
      <c r="P185" s="91">
        <f t="shared" si="65"/>
        <v>0</v>
      </c>
      <c r="Q185" s="92" t="s">
        <v>566</v>
      </c>
      <c r="R185" s="92"/>
    </row>
    <row r="186" spans="1:18" ht="43.5" x14ac:dyDescent="0.35">
      <c r="A186" s="94">
        <v>44539</v>
      </c>
      <c r="B186" s="73">
        <f t="shared" si="68"/>
        <v>12</v>
      </c>
      <c r="C186" s="75">
        <f t="shared" si="69"/>
        <v>2021</v>
      </c>
      <c r="D186" s="123" t="s">
        <v>567</v>
      </c>
      <c r="E186" s="116" t="s">
        <v>10</v>
      </c>
      <c r="F186" s="107" t="s">
        <v>568</v>
      </c>
      <c r="G186" s="107" t="s">
        <v>568</v>
      </c>
      <c r="H186" s="111" t="s">
        <v>51</v>
      </c>
      <c r="I186" s="89">
        <v>1</v>
      </c>
      <c r="J186" s="110" t="s">
        <v>1</v>
      </c>
      <c r="K186" s="103">
        <v>420</v>
      </c>
      <c r="L186" s="90">
        <f t="shared" si="64"/>
        <v>420</v>
      </c>
      <c r="M186" s="7">
        <f t="shared" si="44"/>
        <v>685502.20000000007</v>
      </c>
      <c r="N186" s="105" t="s">
        <v>565</v>
      </c>
      <c r="O186" s="88">
        <v>1</v>
      </c>
      <c r="P186" s="91">
        <f t="shared" si="65"/>
        <v>0</v>
      </c>
      <c r="Q186" s="92" t="s">
        <v>566</v>
      </c>
      <c r="R186" s="92"/>
    </row>
    <row r="187" spans="1:18" x14ac:dyDescent="0.35">
      <c r="A187" s="94">
        <v>44540</v>
      </c>
      <c r="B187" s="73">
        <f t="shared" si="68"/>
        <v>12</v>
      </c>
      <c r="C187" s="75">
        <f t="shared" si="69"/>
        <v>2021</v>
      </c>
      <c r="D187" s="123"/>
      <c r="E187" s="126" t="s">
        <v>158</v>
      </c>
      <c r="F187" s="88" t="s">
        <v>365</v>
      </c>
      <c r="G187" s="88" t="s">
        <v>365</v>
      </c>
      <c r="H187" s="88" t="s">
        <v>51</v>
      </c>
      <c r="I187" s="89">
        <v>1</v>
      </c>
      <c r="J187" s="88" t="s">
        <v>138</v>
      </c>
      <c r="K187" s="103">
        <v>32</v>
      </c>
      <c r="L187" s="90">
        <f t="shared" si="64"/>
        <v>32</v>
      </c>
      <c r="M187" s="7">
        <f t="shared" si="44"/>
        <v>685534.20000000007</v>
      </c>
      <c r="N187" s="127" t="s">
        <v>565</v>
      </c>
      <c r="O187" s="88">
        <f>1</f>
        <v>1</v>
      </c>
      <c r="P187" s="91">
        <f t="shared" si="65"/>
        <v>0</v>
      </c>
      <c r="Q187" s="92" t="s">
        <v>566</v>
      </c>
      <c r="R187" s="92"/>
    </row>
    <row r="188" spans="1:18" ht="43.5" x14ac:dyDescent="0.35">
      <c r="A188" s="94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3" t="s">
        <v>653</v>
      </c>
      <c r="E188" s="125" t="s">
        <v>339</v>
      </c>
      <c r="F188" s="107" t="s">
        <v>580</v>
      </c>
      <c r="G188" s="107" t="s">
        <v>580</v>
      </c>
      <c r="H188" s="111" t="s">
        <v>47</v>
      </c>
      <c r="I188" s="89">
        <v>20</v>
      </c>
      <c r="J188" s="110" t="s">
        <v>1</v>
      </c>
      <c r="K188" s="103">
        <v>306</v>
      </c>
      <c r="L188" s="90">
        <f t="shared" si="64"/>
        <v>6120</v>
      </c>
      <c r="M188" s="7">
        <f t="shared" si="44"/>
        <v>691654.20000000007</v>
      </c>
      <c r="N188" s="127" t="s">
        <v>622</v>
      </c>
      <c r="O188" s="88">
        <f>7+8+2+1+2</f>
        <v>20</v>
      </c>
      <c r="P188" s="91">
        <f t="shared" si="65"/>
        <v>0</v>
      </c>
      <c r="Q188" s="92" t="s">
        <v>623</v>
      </c>
      <c r="R188" s="92"/>
    </row>
    <row r="189" spans="1:18" ht="29" x14ac:dyDescent="0.35">
      <c r="A189" s="94">
        <v>44540</v>
      </c>
      <c r="B189" s="73">
        <f t="shared" si="71"/>
        <v>12</v>
      </c>
      <c r="C189" s="75">
        <f t="shared" si="72"/>
        <v>2021</v>
      </c>
      <c r="D189" s="123" t="s">
        <v>578</v>
      </c>
      <c r="E189" s="126" t="s">
        <v>339</v>
      </c>
      <c r="F189" s="107" t="s">
        <v>356</v>
      </c>
      <c r="G189" s="107" t="s">
        <v>356</v>
      </c>
      <c r="H189" s="111" t="s">
        <v>47</v>
      </c>
      <c r="I189" s="89">
        <v>5</v>
      </c>
      <c r="J189" s="110" t="s">
        <v>0</v>
      </c>
      <c r="K189" s="103">
        <v>1980</v>
      </c>
      <c r="L189" s="90">
        <f t="shared" si="64"/>
        <v>9900</v>
      </c>
      <c r="M189" s="7">
        <f t="shared" si="44"/>
        <v>701554.20000000007</v>
      </c>
      <c r="N189" s="127" t="s">
        <v>610</v>
      </c>
      <c r="O189" s="88">
        <f>2+2+1</f>
        <v>5</v>
      </c>
      <c r="P189" s="91">
        <f t="shared" si="65"/>
        <v>0</v>
      </c>
      <c r="Q189" s="92" t="s">
        <v>611</v>
      </c>
      <c r="R189" s="92"/>
    </row>
    <row r="190" spans="1:18" ht="29" x14ac:dyDescent="0.35">
      <c r="A190" s="94">
        <v>44544</v>
      </c>
      <c r="B190" s="73">
        <f t="shared" si="71"/>
        <v>12</v>
      </c>
      <c r="C190" s="75">
        <f t="shared" si="72"/>
        <v>2021</v>
      </c>
      <c r="D190" s="123" t="s">
        <v>579</v>
      </c>
      <c r="E190" s="125" t="s">
        <v>347</v>
      </c>
      <c r="F190" s="59" t="s">
        <v>584</v>
      </c>
      <c r="G190" s="59" t="s">
        <v>584</v>
      </c>
      <c r="H190" s="111" t="s">
        <v>51</v>
      </c>
      <c r="I190" s="89">
        <v>10</v>
      </c>
      <c r="J190" s="110" t="s">
        <v>0</v>
      </c>
      <c r="K190" s="103">
        <v>1936</v>
      </c>
      <c r="L190" s="90">
        <f t="shared" si="64"/>
        <v>19360</v>
      </c>
      <c r="M190" s="7">
        <f t="shared" si="44"/>
        <v>720914.20000000007</v>
      </c>
      <c r="N190" s="127" t="s">
        <v>624</v>
      </c>
      <c r="O190" s="88">
        <f>4+1+3+2</f>
        <v>10</v>
      </c>
      <c r="P190" s="91">
        <f t="shared" si="65"/>
        <v>0</v>
      </c>
      <c r="Q190" s="92" t="s">
        <v>625</v>
      </c>
      <c r="R190" s="92"/>
    </row>
    <row r="191" spans="1:18" ht="29" x14ac:dyDescent="0.35">
      <c r="A191" s="94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3" t="s">
        <v>578</v>
      </c>
      <c r="E191" s="126" t="s">
        <v>339</v>
      </c>
      <c r="F191" s="59" t="s">
        <v>357</v>
      </c>
      <c r="G191" s="59" t="s">
        <v>357</v>
      </c>
      <c r="H191" s="111" t="s">
        <v>51</v>
      </c>
      <c r="I191" s="89">
        <v>1</v>
      </c>
      <c r="J191" s="110" t="s">
        <v>0</v>
      </c>
      <c r="K191" s="103">
        <v>1980</v>
      </c>
      <c r="L191" s="90">
        <f t="shared" si="64"/>
        <v>1980</v>
      </c>
      <c r="M191" s="7">
        <f t="shared" si="44"/>
        <v>722894.20000000007</v>
      </c>
      <c r="N191" s="105" t="s">
        <v>209</v>
      </c>
      <c r="O191" s="88">
        <v>1</v>
      </c>
      <c r="P191" s="91">
        <f t="shared" si="65"/>
        <v>0</v>
      </c>
      <c r="Q191" s="92" t="s">
        <v>587</v>
      </c>
      <c r="R191" s="92"/>
    </row>
    <row r="192" spans="1:18" x14ac:dyDescent="0.35">
      <c r="A192" s="94">
        <v>44545</v>
      </c>
      <c r="B192" s="73">
        <f t="shared" ref="B192" si="75">MONTH(A192)</f>
        <v>12</v>
      </c>
      <c r="C192" s="75">
        <f t="shared" si="74"/>
        <v>2021</v>
      </c>
      <c r="D192" s="123" t="s">
        <v>578</v>
      </c>
      <c r="E192" s="126" t="s">
        <v>339</v>
      </c>
      <c r="F192" s="107" t="s">
        <v>358</v>
      </c>
      <c r="G192" s="47" t="s">
        <v>358</v>
      </c>
      <c r="H192" s="111" t="s">
        <v>51</v>
      </c>
      <c r="I192" s="89">
        <v>4</v>
      </c>
      <c r="J192" s="110" t="s">
        <v>0</v>
      </c>
      <c r="K192" s="103">
        <v>1980</v>
      </c>
      <c r="L192" s="90">
        <f t="shared" si="64"/>
        <v>7920</v>
      </c>
      <c r="M192" s="7">
        <f t="shared" si="44"/>
        <v>730814.20000000007</v>
      </c>
      <c r="N192" s="105" t="s">
        <v>209</v>
      </c>
      <c r="O192" s="88">
        <v>4</v>
      </c>
      <c r="P192" s="91">
        <f t="shared" si="65"/>
        <v>0</v>
      </c>
      <c r="Q192" s="92" t="s">
        <v>588</v>
      </c>
      <c r="R192" s="92"/>
    </row>
    <row r="193" spans="1:18" x14ac:dyDescent="0.35">
      <c r="A193" s="106" t="s">
        <v>589</v>
      </c>
      <c r="B193" s="73">
        <f t="shared" ref="B193" si="76">MONTH(A193)</f>
        <v>12</v>
      </c>
      <c r="C193" s="75">
        <f t="shared" ref="C193" si="77">YEAR(A193)</f>
        <v>2021</v>
      </c>
      <c r="D193" s="123" t="s">
        <v>590</v>
      </c>
      <c r="E193" s="117" t="s">
        <v>10</v>
      </c>
      <c r="F193" s="107" t="s">
        <v>265</v>
      </c>
      <c r="G193" s="107" t="s">
        <v>265</v>
      </c>
      <c r="H193" s="111" t="s">
        <v>51</v>
      </c>
      <c r="I193" s="89">
        <v>1</v>
      </c>
      <c r="J193" s="110" t="s">
        <v>215</v>
      </c>
      <c r="K193" s="140">
        <v>345</v>
      </c>
      <c r="L193" s="90">
        <f t="shared" ref="L193:L212" si="78">SUM(I193*K193)</f>
        <v>345</v>
      </c>
      <c r="M193" s="7">
        <f t="shared" si="44"/>
        <v>731159.20000000007</v>
      </c>
      <c r="N193" s="105" t="s">
        <v>209</v>
      </c>
      <c r="O193" s="88">
        <v>1</v>
      </c>
      <c r="P193" s="91">
        <f t="shared" si="65"/>
        <v>0</v>
      </c>
      <c r="Q193" s="92" t="s">
        <v>591</v>
      </c>
      <c r="R193" s="92"/>
    </row>
    <row r="194" spans="1:18" ht="29" x14ac:dyDescent="0.35">
      <c r="A194" s="94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3" t="s">
        <v>595</v>
      </c>
      <c r="E194" s="116" t="s">
        <v>502</v>
      </c>
      <c r="F194" s="107" t="s">
        <v>592</v>
      </c>
      <c r="G194" s="107" t="s">
        <v>592</v>
      </c>
      <c r="H194" s="111" t="s">
        <v>51</v>
      </c>
      <c r="I194" s="89">
        <v>8</v>
      </c>
      <c r="J194" s="110" t="s">
        <v>1</v>
      </c>
      <c r="K194" s="103">
        <v>362.6</v>
      </c>
      <c r="L194" s="90">
        <f t="shared" si="78"/>
        <v>2900.8</v>
      </c>
      <c r="M194" s="7">
        <f t="shared" si="44"/>
        <v>734060.00000000012</v>
      </c>
      <c r="N194" s="105" t="s">
        <v>598</v>
      </c>
      <c r="O194" s="88">
        <v>8</v>
      </c>
      <c r="P194" s="91">
        <f t="shared" si="65"/>
        <v>0</v>
      </c>
      <c r="Q194" s="92" t="s">
        <v>599</v>
      </c>
      <c r="R194" s="92"/>
    </row>
    <row r="195" spans="1:18" ht="29" x14ac:dyDescent="0.35">
      <c r="A195" s="94">
        <v>44551</v>
      </c>
      <c r="B195" s="73">
        <f t="shared" si="79"/>
        <v>12</v>
      </c>
      <c r="C195" s="75">
        <f t="shared" si="80"/>
        <v>2021</v>
      </c>
      <c r="D195" s="123" t="s">
        <v>595</v>
      </c>
      <c r="E195" s="116" t="s">
        <v>502</v>
      </c>
      <c r="F195" s="107" t="s">
        <v>593</v>
      </c>
      <c r="G195" s="107" t="s">
        <v>593</v>
      </c>
      <c r="H195" s="111" t="s">
        <v>51</v>
      </c>
      <c r="I195" s="89">
        <v>2</v>
      </c>
      <c r="J195" s="110" t="s">
        <v>1</v>
      </c>
      <c r="K195" s="103">
        <v>486</v>
      </c>
      <c r="L195" s="90">
        <f t="shared" si="78"/>
        <v>972</v>
      </c>
      <c r="M195" s="7">
        <f t="shared" si="44"/>
        <v>735032.00000000012</v>
      </c>
      <c r="N195" s="105" t="s">
        <v>710</v>
      </c>
      <c r="O195" s="88">
        <f>1+1</f>
        <v>2</v>
      </c>
      <c r="P195" s="91">
        <f t="shared" si="65"/>
        <v>0</v>
      </c>
      <c r="Q195" s="92" t="s">
        <v>711</v>
      </c>
      <c r="R195" s="92"/>
    </row>
    <row r="196" spans="1:18" ht="29" x14ac:dyDescent="0.35">
      <c r="A196" s="94">
        <v>44551</v>
      </c>
      <c r="B196" s="73">
        <f t="shared" si="79"/>
        <v>12</v>
      </c>
      <c r="C196" s="75">
        <f t="shared" si="80"/>
        <v>2021</v>
      </c>
      <c r="D196" s="123" t="s">
        <v>595</v>
      </c>
      <c r="E196" s="116" t="s">
        <v>502</v>
      </c>
      <c r="F196" s="107" t="s">
        <v>594</v>
      </c>
      <c r="G196" s="107" t="s">
        <v>594</v>
      </c>
      <c r="H196" s="111" t="s">
        <v>51</v>
      </c>
      <c r="I196" s="89">
        <v>4</v>
      </c>
      <c r="J196" s="110" t="s">
        <v>1</v>
      </c>
      <c r="K196" s="103">
        <v>595.20000000000005</v>
      </c>
      <c r="L196" s="90">
        <f t="shared" si="78"/>
        <v>2380.8000000000002</v>
      </c>
      <c r="M196" s="7">
        <f t="shared" si="44"/>
        <v>737412.80000000016</v>
      </c>
      <c r="N196" s="105" t="s">
        <v>600</v>
      </c>
      <c r="O196" s="88">
        <v>4</v>
      </c>
      <c r="P196" s="91">
        <f t="shared" si="65"/>
        <v>0</v>
      </c>
      <c r="Q196" s="92" t="s">
        <v>601</v>
      </c>
      <c r="R196" s="92"/>
    </row>
    <row r="197" spans="1:18" ht="29" x14ac:dyDescent="0.35">
      <c r="A197" s="94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3" t="s">
        <v>604</v>
      </c>
      <c r="E197" s="116" t="s">
        <v>502</v>
      </c>
      <c r="F197" s="107" t="s">
        <v>592</v>
      </c>
      <c r="G197" s="107" t="s">
        <v>592</v>
      </c>
      <c r="H197" s="111" t="s">
        <v>51</v>
      </c>
      <c r="I197" s="89">
        <v>2</v>
      </c>
      <c r="J197" s="110" t="s">
        <v>1</v>
      </c>
      <c r="K197" s="103">
        <v>362.6</v>
      </c>
      <c r="L197" s="90">
        <f t="shared" si="78"/>
        <v>725.2</v>
      </c>
      <c r="M197" s="7">
        <f t="shared" si="44"/>
        <v>738138.00000000012</v>
      </c>
      <c r="N197" s="105" t="s">
        <v>606</v>
      </c>
      <c r="O197" s="88">
        <v>2</v>
      </c>
      <c r="P197" s="91">
        <f t="shared" si="65"/>
        <v>0</v>
      </c>
      <c r="Q197" s="92" t="s">
        <v>607</v>
      </c>
      <c r="R197" s="92"/>
    </row>
    <row r="198" spans="1:18" ht="29" x14ac:dyDescent="0.35">
      <c r="A198" s="94">
        <v>44557</v>
      </c>
      <c r="B198" s="73">
        <f t="shared" si="81"/>
        <v>12</v>
      </c>
      <c r="C198" s="75">
        <f t="shared" si="82"/>
        <v>2021</v>
      </c>
      <c r="D198" s="123" t="s">
        <v>605</v>
      </c>
      <c r="E198" s="116" t="s">
        <v>502</v>
      </c>
      <c r="F198" s="107" t="s">
        <v>592</v>
      </c>
      <c r="G198" s="107" t="s">
        <v>592</v>
      </c>
      <c r="H198" s="111" t="s">
        <v>51</v>
      </c>
      <c r="I198" s="89">
        <v>2</v>
      </c>
      <c r="J198" s="110" t="s">
        <v>1</v>
      </c>
      <c r="K198" s="103">
        <v>362.6</v>
      </c>
      <c r="L198" s="90">
        <f t="shared" si="78"/>
        <v>725.2</v>
      </c>
      <c r="M198" s="7">
        <f t="shared" si="44"/>
        <v>738863.20000000007</v>
      </c>
      <c r="N198" s="105" t="s">
        <v>608</v>
      </c>
      <c r="O198" s="88">
        <v>2</v>
      </c>
      <c r="P198" s="91">
        <f t="shared" si="65"/>
        <v>0</v>
      </c>
      <c r="Q198" s="92" t="s">
        <v>609</v>
      </c>
      <c r="R198" s="92"/>
    </row>
    <row r="199" spans="1:18" ht="29" x14ac:dyDescent="0.35">
      <c r="A199" s="94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3" t="s">
        <v>654</v>
      </c>
      <c r="E199" s="117" t="s">
        <v>10</v>
      </c>
      <c r="F199" s="107" t="s">
        <v>615</v>
      </c>
      <c r="G199" s="107" t="s">
        <v>615</v>
      </c>
      <c r="H199" s="111" t="s">
        <v>47</v>
      </c>
      <c r="I199" s="89">
        <v>20</v>
      </c>
      <c r="J199" s="110" t="s">
        <v>1</v>
      </c>
      <c r="K199" s="103">
        <v>264</v>
      </c>
      <c r="L199" s="90">
        <f t="shared" si="78"/>
        <v>5280</v>
      </c>
      <c r="M199" s="7">
        <f t="shared" si="44"/>
        <v>744143.20000000007</v>
      </c>
      <c r="N199" s="105" t="s">
        <v>612</v>
      </c>
      <c r="O199" s="88">
        <f>5+15</f>
        <v>20</v>
      </c>
      <c r="P199" s="91">
        <f t="shared" si="65"/>
        <v>0</v>
      </c>
      <c r="Q199" s="92" t="s">
        <v>613</v>
      </c>
      <c r="R199" s="92"/>
    </row>
    <row r="200" spans="1:18" ht="58" x14ac:dyDescent="0.35">
      <c r="A200" s="94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3" t="s">
        <v>654</v>
      </c>
      <c r="E200" s="117" t="s">
        <v>10</v>
      </c>
      <c r="F200" s="107" t="s">
        <v>614</v>
      </c>
      <c r="G200" s="107" t="s">
        <v>614</v>
      </c>
      <c r="H200" s="111" t="s">
        <v>47</v>
      </c>
      <c r="I200" s="89">
        <v>20</v>
      </c>
      <c r="J200" s="110" t="s">
        <v>1</v>
      </c>
      <c r="K200" s="103">
        <v>528</v>
      </c>
      <c r="L200" s="90">
        <f t="shared" si="78"/>
        <v>10560</v>
      </c>
      <c r="M200" s="7">
        <f t="shared" si="44"/>
        <v>754703.20000000007</v>
      </c>
      <c r="N200" s="127" t="s">
        <v>736</v>
      </c>
      <c r="O200" s="88">
        <f>11+2+4+1</f>
        <v>18</v>
      </c>
      <c r="P200" s="91">
        <f t="shared" si="65"/>
        <v>2</v>
      </c>
      <c r="Q200" s="92" t="s">
        <v>737</v>
      </c>
      <c r="R200" s="92"/>
    </row>
    <row r="201" spans="1:18" ht="43.5" x14ac:dyDescent="0.35">
      <c r="A201" s="94">
        <v>44561</v>
      </c>
      <c r="B201" s="73">
        <f t="shared" si="85"/>
        <v>12</v>
      </c>
      <c r="C201" s="75">
        <f t="shared" si="86"/>
        <v>2021</v>
      </c>
      <c r="D201" s="123"/>
      <c r="E201" s="117" t="s">
        <v>10</v>
      </c>
      <c r="F201" s="107" t="s">
        <v>615</v>
      </c>
      <c r="G201" s="107" t="s">
        <v>615</v>
      </c>
      <c r="H201" s="111" t="s">
        <v>47</v>
      </c>
      <c r="I201" s="89">
        <v>20</v>
      </c>
      <c r="J201" s="110" t="s">
        <v>1</v>
      </c>
      <c r="K201" s="103">
        <v>279</v>
      </c>
      <c r="L201" s="90">
        <f t="shared" si="78"/>
        <v>5580</v>
      </c>
      <c r="M201" s="7">
        <f t="shared" si="44"/>
        <v>760283.20000000007</v>
      </c>
      <c r="N201" s="127" t="s">
        <v>712</v>
      </c>
      <c r="O201" s="88">
        <f>4+3+7+6</f>
        <v>20</v>
      </c>
      <c r="P201" s="91">
        <f t="shared" si="65"/>
        <v>0</v>
      </c>
      <c r="Q201" s="92" t="s">
        <v>713</v>
      </c>
      <c r="R201" s="92"/>
    </row>
    <row r="202" spans="1:18" ht="29" x14ac:dyDescent="0.35">
      <c r="A202" s="94">
        <v>44571</v>
      </c>
      <c r="B202" s="73">
        <f t="shared" si="85"/>
        <v>1</v>
      </c>
      <c r="C202" s="75">
        <f t="shared" si="86"/>
        <v>2022</v>
      </c>
      <c r="D202" s="123" t="s">
        <v>656</v>
      </c>
      <c r="E202" s="125" t="s">
        <v>347</v>
      </c>
      <c r="F202" s="59" t="s">
        <v>584</v>
      </c>
      <c r="G202" s="59" t="s">
        <v>584</v>
      </c>
      <c r="H202" s="111" t="s">
        <v>51</v>
      </c>
      <c r="I202" s="89">
        <v>4</v>
      </c>
      <c r="J202" s="110" t="s">
        <v>0</v>
      </c>
      <c r="K202" s="103">
        <v>1936</v>
      </c>
      <c r="L202" s="90">
        <f t="shared" si="78"/>
        <v>7744</v>
      </c>
      <c r="M202" s="7">
        <f t="shared" si="44"/>
        <v>768027.20000000007</v>
      </c>
      <c r="N202" s="105" t="s">
        <v>667</v>
      </c>
      <c r="O202" s="88">
        <f>3+1</f>
        <v>4</v>
      </c>
      <c r="P202" s="91">
        <f t="shared" si="65"/>
        <v>0</v>
      </c>
      <c r="Q202" s="92" t="s">
        <v>668</v>
      </c>
      <c r="R202" s="92"/>
    </row>
    <row r="203" spans="1:18" ht="29" x14ac:dyDescent="0.35">
      <c r="A203" s="94">
        <v>44571</v>
      </c>
      <c r="B203" s="73">
        <f t="shared" si="85"/>
        <v>1</v>
      </c>
      <c r="C203" s="75">
        <f t="shared" si="86"/>
        <v>2022</v>
      </c>
      <c r="D203" s="123" t="s">
        <v>656</v>
      </c>
      <c r="E203" s="125" t="s">
        <v>347</v>
      </c>
      <c r="F203" s="107" t="s">
        <v>489</v>
      </c>
      <c r="G203" s="107" t="s">
        <v>489</v>
      </c>
      <c r="H203" s="111" t="s">
        <v>51</v>
      </c>
      <c r="I203" s="89">
        <v>6</v>
      </c>
      <c r="J203" s="110" t="s">
        <v>0</v>
      </c>
      <c r="K203" s="103">
        <v>1936</v>
      </c>
      <c r="L203" s="90">
        <f t="shared" si="78"/>
        <v>11616</v>
      </c>
      <c r="M203" s="7">
        <f t="shared" si="44"/>
        <v>779643.20000000007</v>
      </c>
      <c r="N203" s="127" t="s">
        <v>641</v>
      </c>
      <c r="O203" s="88">
        <f>4+2</f>
        <v>6</v>
      </c>
      <c r="P203" s="91">
        <f t="shared" si="65"/>
        <v>0</v>
      </c>
      <c r="Q203" s="92" t="s">
        <v>640</v>
      </c>
      <c r="R203" s="92"/>
    </row>
    <row r="204" spans="1:18" ht="29" x14ac:dyDescent="0.35">
      <c r="A204" s="94">
        <v>44571</v>
      </c>
      <c r="B204" s="73">
        <f t="shared" si="85"/>
        <v>1</v>
      </c>
      <c r="C204" s="75">
        <f t="shared" si="86"/>
        <v>2022</v>
      </c>
      <c r="D204" s="123" t="s">
        <v>656</v>
      </c>
      <c r="E204" s="125" t="s">
        <v>347</v>
      </c>
      <c r="F204" s="107" t="s">
        <v>627</v>
      </c>
      <c r="G204" s="107" t="s">
        <v>627</v>
      </c>
      <c r="H204" s="111" t="s">
        <v>51</v>
      </c>
      <c r="I204" s="89">
        <v>20</v>
      </c>
      <c r="J204" s="110" t="s">
        <v>1</v>
      </c>
      <c r="K204" s="103">
        <v>270</v>
      </c>
      <c r="L204" s="90">
        <f t="shared" si="78"/>
        <v>5400</v>
      </c>
      <c r="M204" s="7">
        <f t="shared" si="44"/>
        <v>785043.20000000007</v>
      </c>
      <c r="N204" s="105" t="s">
        <v>626</v>
      </c>
      <c r="O204" s="88">
        <v>20</v>
      </c>
      <c r="P204" s="91">
        <f t="shared" si="65"/>
        <v>0</v>
      </c>
      <c r="Q204" s="92" t="s">
        <v>634</v>
      </c>
      <c r="R204" s="92"/>
    </row>
    <row r="205" spans="1:18" ht="29" x14ac:dyDescent="0.35">
      <c r="A205" s="94">
        <v>44571</v>
      </c>
      <c r="B205" s="73">
        <f t="shared" si="85"/>
        <v>1</v>
      </c>
      <c r="C205" s="75">
        <f t="shared" si="86"/>
        <v>2022</v>
      </c>
      <c r="D205" s="123" t="s">
        <v>656</v>
      </c>
      <c r="E205" s="125" t="s">
        <v>347</v>
      </c>
      <c r="F205" s="107" t="s">
        <v>628</v>
      </c>
      <c r="G205" s="107" t="s">
        <v>628</v>
      </c>
      <c r="H205" s="111" t="s">
        <v>51</v>
      </c>
      <c r="I205" s="89">
        <v>2</v>
      </c>
      <c r="J205" s="110" t="s">
        <v>1</v>
      </c>
      <c r="K205" s="103">
        <v>270</v>
      </c>
      <c r="L205" s="90">
        <f t="shared" si="78"/>
        <v>540</v>
      </c>
      <c r="M205" s="7">
        <f t="shared" si="44"/>
        <v>785583.20000000007</v>
      </c>
      <c r="N205" s="105" t="s">
        <v>651</v>
      </c>
      <c r="O205" s="88">
        <f>1+1</f>
        <v>2</v>
      </c>
      <c r="P205" s="91">
        <f t="shared" si="65"/>
        <v>0</v>
      </c>
      <c r="Q205" s="92" t="s">
        <v>652</v>
      </c>
      <c r="R205" s="92"/>
    </row>
    <row r="206" spans="1:18" ht="29" x14ac:dyDescent="0.35">
      <c r="A206" s="94">
        <v>44575</v>
      </c>
      <c r="B206" s="73">
        <f t="shared" si="85"/>
        <v>1</v>
      </c>
      <c r="C206" s="75">
        <f t="shared" si="86"/>
        <v>2022</v>
      </c>
      <c r="D206" s="123" t="s">
        <v>657</v>
      </c>
      <c r="E206" s="125" t="s">
        <v>347</v>
      </c>
      <c r="F206" s="59" t="s">
        <v>584</v>
      </c>
      <c r="G206" s="59" t="s">
        <v>584</v>
      </c>
      <c r="H206" s="111" t="s">
        <v>51</v>
      </c>
      <c r="I206" s="89">
        <v>8</v>
      </c>
      <c r="J206" s="110" t="s">
        <v>0</v>
      </c>
      <c r="K206" s="103">
        <v>1936</v>
      </c>
      <c r="L206" s="90">
        <f t="shared" si="78"/>
        <v>15488</v>
      </c>
      <c r="M206" s="7">
        <f t="shared" si="44"/>
        <v>801071.20000000007</v>
      </c>
      <c r="N206" s="105" t="s">
        <v>642</v>
      </c>
      <c r="O206" s="88">
        <v>8</v>
      </c>
      <c r="P206" s="91">
        <f t="shared" si="65"/>
        <v>0</v>
      </c>
      <c r="Q206" s="92" t="s">
        <v>643</v>
      </c>
      <c r="R206" s="92"/>
    </row>
    <row r="207" spans="1:18" x14ac:dyDescent="0.35">
      <c r="A207" s="94">
        <v>44575</v>
      </c>
      <c r="B207" s="73">
        <f t="shared" si="85"/>
        <v>1</v>
      </c>
      <c r="C207" s="75">
        <f t="shared" si="86"/>
        <v>2022</v>
      </c>
      <c r="D207" s="123" t="s">
        <v>657</v>
      </c>
      <c r="E207" s="125" t="s">
        <v>347</v>
      </c>
      <c r="F207" s="107" t="s">
        <v>489</v>
      </c>
      <c r="G207" s="107" t="s">
        <v>489</v>
      </c>
      <c r="H207" s="111" t="s">
        <v>51</v>
      </c>
      <c r="I207" s="89">
        <v>2</v>
      </c>
      <c r="J207" s="110" t="s">
        <v>0</v>
      </c>
      <c r="K207" s="103">
        <v>1936</v>
      </c>
      <c r="L207" s="90">
        <f t="shared" si="78"/>
        <v>3872</v>
      </c>
      <c r="M207" s="7">
        <f t="shared" si="44"/>
        <v>804943.20000000007</v>
      </c>
      <c r="N207" s="105" t="s">
        <v>644</v>
      </c>
      <c r="O207" s="88">
        <v>2</v>
      </c>
      <c r="P207" s="91">
        <f t="shared" si="65"/>
        <v>0</v>
      </c>
      <c r="Q207" s="92" t="s">
        <v>645</v>
      </c>
      <c r="R207" s="92"/>
    </row>
    <row r="208" spans="1:18" ht="43.5" x14ac:dyDescent="0.35">
      <c r="A208" s="94">
        <v>44575</v>
      </c>
      <c r="B208" s="73">
        <f t="shared" si="85"/>
        <v>1</v>
      </c>
      <c r="C208" s="75">
        <f t="shared" si="86"/>
        <v>2022</v>
      </c>
      <c r="D208" s="123" t="s">
        <v>657</v>
      </c>
      <c r="E208" s="125" t="s">
        <v>347</v>
      </c>
      <c r="F208" s="107" t="s">
        <v>639</v>
      </c>
      <c r="G208" s="107" t="s">
        <v>639</v>
      </c>
      <c r="H208" s="111" t="s">
        <v>51</v>
      </c>
      <c r="I208" s="89">
        <v>20</v>
      </c>
      <c r="J208" s="110" t="s">
        <v>1</v>
      </c>
      <c r="K208" s="103">
        <v>283.5</v>
      </c>
      <c r="L208" s="90">
        <f t="shared" si="78"/>
        <v>5670</v>
      </c>
      <c r="M208" s="7">
        <f t="shared" si="44"/>
        <v>810613.20000000007</v>
      </c>
      <c r="N208" s="127" t="s">
        <v>728</v>
      </c>
      <c r="O208" s="88">
        <f>11+5+1</f>
        <v>17</v>
      </c>
      <c r="P208" s="91">
        <f t="shared" si="65"/>
        <v>3</v>
      </c>
      <c r="Q208" s="92" t="s">
        <v>729</v>
      </c>
      <c r="R208" s="92"/>
    </row>
    <row r="209" spans="1:18" ht="43.5" x14ac:dyDescent="0.35">
      <c r="A209" s="94">
        <v>44567</v>
      </c>
      <c r="B209" s="73">
        <f t="shared" si="85"/>
        <v>1</v>
      </c>
      <c r="C209" s="75">
        <f t="shared" si="86"/>
        <v>2022</v>
      </c>
      <c r="D209" s="123" t="s">
        <v>655</v>
      </c>
      <c r="E209" s="125" t="s">
        <v>307</v>
      </c>
      <c r="F209" s="59" t="s">
        <v>650</v>
      </c>
      <c r="G209" s="59" t="s">
        <v>650</v>
      </c>
      <c r="H209" s="111" t="s">
        <v>51</v>
      </c>
      <c r="I209" s="89">
        <v>4</v>
      </c>
      <c r="J209" s="110" t="s">
        <v>125</v>
      </c>
      <c r="K209" s="103">
        <v>305</v>
      </c>
      <c r="L209" s="90">
        <f t="shared" si="78"/>
        <v>1220</v>
      </c>
      <c r="M209" s="7">
        <f t="shared" si="44"/>
        <v>811833.20000000007</v>
      </c>
      <c r="N209" s="127" t="s">
        <v>720</v>
      </c>
      <c r="O209" s="88">
        <f>1+2+1</f>
        <v>4</v>
      </c>
      <c r="P209" s="91">
        <f t="shared" si="65"/>
        <v>0</v>
      </c>
      <c r="Q209" s="92" t="s">
        <v>721</v>
      </c>
      <c r="R209" s="92"/>
    </row>
    <row r="210" spans="1:18" ht="43.5" x14ac:dyDescent="0.35">
      <c r="A210" s="94">
        <v>44575</v>
      </c>
      <c r="B210" s="73">
        <f t="shared" si="85"/>
        <v>1</v>
      </c>
      <c r="C210" s="75">
        <f t="shared" si="86"/>
        <v>2022</v>
      </c>
      <c r="D210" s="123" t="s">
        <v>658</v>
      </c>
      <c r="E210" s="125" t="s">
        <v>347</v>
      </c>
      <c r="F210" s="107" t="s">
        <v>628</v>
      </c>
      <c r="G210" s="107" t="s">
        <v>628</v>
      </c>
      <c r="H210" s="111" t="s">
        <v>51</v>
      </c>
      <c r="I210" s="89">
        <v>6</v>
      </c>
      <c r="J210" s="110" t="s">
        <v>1</v>
      </c>
      <c r="K210" s="103">
        <v>270</v>
      </c>
      <c r="L210" s="90">
        <f t="shared" si="78"/>
        <v>1620</v>
      </c>
      <c r="M210" s="7">
        <f t="shared" si="44"/>
        <v>813453.20000000007</v>
      </c>
      <c r="N210" s="127" t="s">
        <v>675</v>
      </c>
      <c r="O210" s="88">
        <f>4+1+1</f>
        <v>6</v>
      </c>
      <c r="P210" s="91">
        <f t="shared" si="65"/>
        <v>0</v>
      </c>
      <c r="Q210" s="108" t="s">
        <v>676</v>
      </c>
      <c r="R210" s="92"/>
    </row>
    <row r="211" spans="1:18" ht="29" x14ac:dyDescent="0.35">
      <c r="A211" s="94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3" t="s">
        <v>658</v>
      </c>
      <c r="E211" s="125" t="s">
        <v>347</v>
      </c>
      <c r="F211" s="107" t="s">
        <v>627</v>
      </c>
      <c r="G211" s="107" t="s">
        <v>627</v>
      </c>
      <c r="H211" s="111" t="s">
        <v>51</v>
      </c>
      <c r="I211" s="89">
        <v>4</v>
      </c>
      <c r="J211" s="110" t="s">
        <v>1</v>
      </c>
      <c r="K211" s="103">
        <v>270</v>
      </c>
      <c r="L211" s="90">
        <f t="shared" si="78"/>
        <v>1080</v>
      </c>
      <c r="M211" s="7">
        <f t="shared" si="44"/>
        <v>814533.20000000007</v>
      </c>
      <c r="N211" s="105" t="s">
        <v>688</v>
      </c>
      <c r="O211" s="88">
        <f>4</f>
        <v>4</v>
      </c>
      <c r="P211" s="91">
        <f t="shared" si="65"/>
        <v>0</v>
      </c>
      <c r="Q211" s="92" t="s">
        <v>689</v>
      </c>
      <c r="R211" s="92"/>
    </row>
    <row r="212" spans="1:18" ht="29" x14ac:dyDescent="0.35">
      <c r="A212" s="94">
        <v>44578</v>
      </c>
      <c r="B212" s="73">
        <f t="shared" si="87"/>
        <v>1</v>
      </c>
      <c r="C212" s="75">
        <f t="shared" si="88"/>
        <v>2022</v>
      </c>
      <c r="D212" s="123" t="s">
        <v>659</v>
      </c>
      <c r="E212" s="125" t="s">
        <v>347</v>
      </c>
      <c r="F212" s="59" t="s">
        <v>584</v>
      </c>
      <c r="G212" s="59" t="s">
        <v>584</v>
      </c>
      <c r="H212" s="111" t="s">
        <v>51</v>
      </c>
      <c r="I212" s="89">
        <v>4</v>
      </c>
      <c r="J212" s="110" t="s">
        <v>0</v>
      </c>
      <c r="K212" s="103">
        <v>1936</v>
      </c>
      <c r="L212" s="90">
        <f t="shared" si="78"/>
        <v>7744</v>
      </c>
      <c r="M212" s="7">
        <f t="shared" si="44"/>
        <v>822277.20000000007</v>
      </c>
      <c r="N212" s="105" t="s">
        <v>700</v>
      </c>
      <c r="O212" s="88">
        <f>2+2</f>
        <v>4</v>
      </c>
      <c r="P212" s="91">
        <f t="shared" si="65"/>
        <v>0</v>
      </c>
      <c r="Q212" s="92" t="s">
        <v>701</v>
      </c>
      <c r="R212" s="92"/>
    </row>
    <row r="213" spans="1:18" ht="29" x14ac:dyDescent="0.35">
      <c r="A213" s="94">
        <v>44578</v>
      </c>
      <c r="B213" s="73">
        <f t="shared" si="87"/>
        <v>1</v>
      </c>
      <c r="C213" s="75">
        <f t="shared" si="88"/>
        <v>2022</v>
      </c>
      <c r="D213" s="123" t="s">
        <v>659</v>
      </c>
      <c r="E213" s="125" t="s">
        <v>347</v>
      </c>
      <c r="F213" s="107" t="s">
        <v>660</v>
      </c>
      <c r="G213" s="107" t="s">
        <v>660</v>
      </c>
      <c r="H213" s="111" t="s">
        <v>51</v>
      </c>
      <c r="I213" s="89">
        <v>1</v>
      </c>
      <c r="J213" s="110" t="s">
        <v>0</v>
      </c>
      <c r="K213" s="103">
        <v>1936</v>
      </c>
      <c r="L213" s="90">
        <f t="shared" ref="L213:L231" si="89">SUM(I213*K213)</f>
        <v>1936</v>
      </c>
      <c r="M213" s="7">
        <f t="shared" si="44"/>
        <v>824213.20000000007</v>
      </c>
      <c r="N213" s="105" t="s">
        <v>664</v>
      </c>
      <c r="O213" s="88">
        <v>1</v>
      </c>
      <c r="P213" s="91">
        <f t="shared" si="65"/>
        <v>0</v>
      </c>
      <c r="Q213" s="108" t="s">
        <v>665</v>
      </c>
      <c r="R213" s="92"/>
    </row>
    <row r="214" spans="1:18" ht="29" x14ac:dyDescent="0.35">
      <c r="A214" s="94">
        <v>44578</v>
      </c>
      <c r="B214" s="73">
        <f t="shared" si="87"/>
        <v>1</v>
      </c>
      <c r="C214" s="75">
        <f t="shared" si="88"/>
        <v>2022</v>
      </c>
      <c r="D214" s="123" t="s">
        <v>659</v>
      </c>
      <c r="E214" s="125" t="s">
        <v>347</v>
      </c>
      <c r="F214" s="102" t="s">
        <v>693</v>
      </c>
      <c r="G214" s="102" t="s">
        <v>693</v>
      </c>
      <c r="H214" s="111" t="s">
        <v>51</v>
      </c>
      <c r="I214" s="89">
        <v>12</v>
      </c>
      <c r="J214" s="110" t="s">
        <v>125</v>
      </c>
      <c r="K214" s="103">
        <v>46</v>
      </c>
      <c r="L214" s="90">
        <f t="shared" si="89"/>
        <v>552</v>
      </c>
      <c r="M214" s="7">
        <f t="shared" ref="M214:M231" si="90">SUM(M213+L214)</f>
        <v>824765.20000000007</v>
      </c>
      <c r="N214" s="105" t="s">
        <v>691</v>
      </c>
      <c r="O214" s="88">
        <v>3</v>
      </c>
      <c r="P214" s="91">
        <f t="shared" si="65"/>
        <v>9</v>
      </c>
      <c r="Q214" s="92" t="s">
        <v>692</v>
      </c>
      <c r="R214" s="92"/>
    </row>
    <row r="215" spans="1:18" ht="29" x14ac:dyDescent="0.35">
      <c r="A215" s="94">
        <v>44578</v>
      </c>
      <c r="B215" s="73">
        <f t="shared" si="87"/>
        <v>1</v>
      </c>
      <c r="C215" s="75">
        <f t="shared" si="88"/>
        <v>2022</v>
      </c>
      <c r="D215" s="123"/>
      <c r="E215" s="125" t="s">
        <v>10</v>
      </c>
      <c r="F215" s="102" t="s">
        <v>28</v>
      </c>
      <c r="G215" s="102" t="s">
        <v>28</v>
      </c>
      <c r="H215" s="111" t="s">
        <v>47</v>
      </c>
      <c r="I215" s="89">
        <v>40</v>
      </c>
      <c r="J215" s="110" t="s">
        <v>217</v>
      </c>
      <c r="K215" s="103">
        <v>32.5</v>
      </c>
      <c r="L215" s="90">
        <f t="shared" si="89"/>
        <v>1300</v>
      </c>
      <c r="M215" s="7">
        <f t="shared" si="90"/>
        <v>826065.20000000007</v>
      </c>
      <c r="N215" s="105" t="s">
        <v>724</v>
      </c>
      <c r="O215" s="88">
        <f>1</f>
        <v>1</v>
      </c>
      <c r="P215" s="91">
        <f t="shared" si="65"/>
        <v>39</v>
      </c>
      <c r="Q215" s="92" t="s">
        <v>725</v>
      </c>
      <c r="R215" s="92"/>
    </row>
    <row r="216" spans="1:18" ht="72.5" x14ac:dyDescent="0.35">
      <c r="A216" s="94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3"/>
      <c r="E216" s="125" t="s">
        <v>10</v>
      </c>
      <c r="F216" s="107" t="s">
        <v>29</v>
      </c>
      <c r="G216" s="107" t="s">
        <v>29</v>
      </c>
      <c r="H216" s="111" t="s">
        <v>47</v>
      </c>
      <c r="I216" s="89">
        <v>15</v>
      </c>
      <c r="J216" s="110" t="s">
        <v>0</v>
      </c>
      <c r="K216" s="103">
        <v>1815</v>
      </c>
      <c r="L216" s="90">
        <f t="shared" si="89"/>
        <v>27225</v>
      </c>
      <c r="M216" s="7">
        <f t="shared" si="90"/>
        <v>853290.20000000007</v>
      </c>
      <c r="N216" s="127" t="s">
        <v>671</v>
      </c>
      <c r="O216" s="88">
        <f>3+1+6+1+4</f>
        <v>15</v>
      </c>
      <c r="P216" s="91">
        <f t="shared" si="65"/>
        <v>0</v>
      </c>
      <c r="Q216" s="92" t="s">
        <v>672</v>
      </c>
      <c r="R216" s="92"/>
    </row>
    <row r="217" spans="1:18" x14ac:dyDescent="0.35">
      <c r="A217" s="94">
        <v>44578</v>
      </c>
      <c r="B217" s="73">
        <f t="shared" si="91"/>
        <v>1</v>
      </c>
      <c r="C217" s="75">
        <f t="shared" si="92"/>
        <v>2022</v>
      </c>
      <c r="D217" s="123"/>
      <c r="E217" s="125" t="s">
        <v>10</v>
      </c>
      <c r="F217" s="102" t="s">
        <v>265</v>
      </c>
      <c r="G217" s="102" t="s">
        <v>265</v>
      </c>
      <c r="H217" s="111" t="s">
        <v>47</v>
      </c>
      <c r="I217" s="89">
        <v>1</v>
      </c>
      <c r="J217" s="110" t="s">
        <v>215</v>
      </c>
      <c r="K217" s="103">
        <v>345</v>
      </c>
      <c r="L217" s="90">
        <f t="shared" si="89"/>
        <v>345</v>
      </c>
      <c r="M217" s="7">
        <f t="shared" si="90"/>
        <v>853635.20000000007</v>
      </c>
      <c r="N217" s="105" t="s">
        <v>664</v>
      </c>
      <c r="O217" s="88">
        <v>1</v>
      </c>
      <c r="P217" s="91">
        <f t="shared" si="65"/>
        <v>0</v>
      </c>
      <c r="Q217" s="108" t="s">
        <v>666</v>
      </c>
      <c r="R217" s="92"/>
    </row>
    <row r="218" spans="1:18" ht="58" x14ac:dyDescent="0.35">
      <c r="A218" s="94">
        <v>44578</v>
      </c>
      <c r="B218" s="73">
        <f t="shared" si="91"/>
        <v>1</v>
      </c>
      <c r="C218" s="75">
        <f t="shared" si="92"/>
        <v>2022</v>
      </c>
      <c r="D218" s="123"/>
      <c r="E218" s="125" t="s">
        <v>10</v>
      </c>
      <c r="F218" s="102" t="s">
        <v>405</v>
      </c>
      <c r="G218" s="102" t="s">
        <v>405</v>
      </c>
      <c r="H218" s="111" t="s">
        <v>47</v>
      </c>
      <c r="I218" s="89">
        <v>20</v>
      </c>
      <c r="J218" s="110" t="s">
        <v>25</v>
      </c>
      <c r="K218" s="103">
        <v>65</v>
      </c>
      <c r="L218" s="90">
        <f t="shared" si="89"/>
        <v>1300</v>
      </c>
      <c r="M218" s="7">
        <f t="shared" si="90"/>
        <v>854935.20000000007</v>
      </c>
      <c r="N218" s="127" t="s">
        <v>732</v>
      </c>
      <c r="O218" s="88">
        <f>3+4+2+4</f>
        <v>13</v>
      </c>
      <c r="P218" s="91">
        <f t="shared" si="65"/>
        <v>7</v>
      </c>
      <c r="Q218" s="92" t="s">
        <v>733</v>
      </c>
      <c r="R218" s="92"/>
    </row>
    <row r="219" spans="1:18" ht="43.5" x14ac:dyDescent="0.35">
      <c r="A219" s="94">
        <v>44578</v>
      </c>
      <c r="B219" s="73">
        <f t="shared" si="91"/>
        <v>1</v>
      </c>
      <c r="C219" s="75">
        <f t="shared" si="92"/>
        <v>2022</v>
      </c>
      <c r="D219" s="123"/>
      <c r="E219" s="125" t="s">
        <v>10</v>
      </c>
      <c r="F219" s="107" t="s">
        <v>29</v>
      </c>
      <c r="G219" s="107" t="s">
        <v>29</v>
      </c>
      <c r="H219" s="111" t="s">
        <v>47</v>
      </c>
      <c r="I219" s="89">
        <v>5</v>
      </c>
      <c r="J219" s="110" t="s">
        <v>0</v>
      </c>
      <c r="K219" s="103">
        <v>1815</v>
      </c>
      <c r="L219" s="90">
        <f t="shared" si="89"/>
        <v>9075</v>
      </c>
      <c r="M219" s="7">
        <f t="shared" si="90"/>
        <v>864010.20000000007</v>
      </c>
      <c r="N219" s="127" t="s">
        <v>686</v>
      </c>
      <c r="O219" s="88">
        <f>1+2+2</f>
        <v>5</v>
      </c>
      <c r="P219" s="91">
        <f t="shared" si="65"/>
        <v>0</v>
      </c>
      <c r="Q219" s="92" t="s">
        <v>687</v>
      </c>
      <c r="R219" s="92"/>
    </row>
    <row r="220" spans="1:18" ht="58" x14ac:dyDescent="0.35">
      <c r="A220" s="94">
        <v>44587</v>
      </c>
      <c r="B220" s="73">
        <f t="shared" si="87"/>
        <v>1</v>
      </c>
      <c r="C220" s="75">
        <f t="shared" si="88"/>
        <v>2022</v>
      </c>
      <c r="D220" s="123" t="s">
        <v>661</v>
      </c>
      <c r="E220" s="125" t="s">
        <v>347</v>
      </c>
      <c r="F220" s="107" t="s">
        <v>489</v>
      </c>
      <c r="G220" s="107" t="s">
        <v>489</v>
      </c>
      <c r="H220" s="111" t="s">
        <v>51</v>
      </c>
      <c r="I220" s="89">
        <v>9</v>
      </c>
      <c r="J220" s="110" t="s">
        <v>0</v>
      </c>
      <c r="K220" s="103">
        <v>1936</v>
      </c>
      <c r="L220" s="90">
        <f t="shared" si="89"/>
        <v>17424</v>
      </c>
      <c r="M220" s="7">
        <f t="shared" si="90"/>
        <v>881434.20000000007</v>
      </c>
      <c r="N220" s="127" t="s">
        <v>727</v>
      </c>
      <c r="O220" s="88">
        <f>4+2+2+1</f>
        <v>9</v>
      </c>
      <c r="P220" s="91">
        <f t="shared" si="65"/>
        <v>0</v>
      </c>
      <c r="Q220" s="92" t="s">
        <v>726</v>
      </c>
      <c r="R220" s="92"/>
    </row>
    <row r="221" spans="1:18" ht="29" x14ac:dyDescent="0.35">
      <c r="A221" s="94">
        <v>44587</v>
      </c>
      <c r="B221" s="73">
        <f t="shared" ref="B221:B225" si="93">MONTH(A221)</f>
        <v>1</v>
      </c>
      <c r="C221" s="75">
        <f t="shared" ref="C221:C225" si="94">YEAR(A221)</f>
        <v>2022</v>
      </c>
      <c r="D221" s="123" t="s">
        <v>661</v>
      </c>
      <c r="E221" s="125" t="s">
        <v>347</v>
      </c>
      <c r="F221" s="107" t="s">
        <v>660</v>
      </c>
      <c r="G221" s="107" t="s">
        <v>660</v>
      </c>
      <c r="H221" s="111" t="s">
        <v>51</v>
      </c>
      <c r="I221" s="89">
        <v>1</v>
      </c>
      <c r="J221" s="110" t="s">
        <v>0</v>
      </c>
      <c r="K221" s="103">
        <v>1936</v>
      </c>
      <c r="L221" s="90">
        <f t="shared" si="89"/>
        <v>1936</v>
      </c>
      <c r="M221" s="7">
        <f t="shared" si="90"/>
        <v>883370.20000000007</v>
      </c>
      <c r="N221" s="105" t="s">
        <v>673</v>
      </c>
      <c r="O221" s="88">
        <v>1</v>
      </c>
      <c r="P221" s="91">
        <f t="shared" si="65"/>
        <v>0</v>
      </c>
      <c r="Q221" s="92" t="s">
        <v>674</v>
      </c>
      <c r="R221" s="92"/>
    </row>
    <row r="222" spans="1:18" ht="29" x14ac:dyDescent="0.35">
      <c r="A222" s="94">
        <v>44587</v>
      </c>
      <c r="B222" s="73">
        <f t="shared" si="93"/>
        <v>1</v>
      </c>
      <c r="C222" s="75">
        <f t="shared" si="94"/>
        <v>2022</v>
      </c>
      <c r="D222" s="123" t="s">
        <v>661</v>
      </c>
      <c r="E222" s="125" t="s">
        <v>347</v>
      </c>
      <c r="F222" s="107" t="s">
        <v>627</v>
      </c>
      <c r="G222" s="107" t="s">
        <v>627</v>
      </c>
      <c r="H222" s="111" t="s">
        <v>51</v>
      </c>
      <c r="I222" s="89">
        <v>20</v>
      </c>
      <c r="J222" s="110" t="s">
        <v>1</v>
      </c>
      <c r="K222" s="103">
        <v>270</v>
      </c>
      <c r="L222" s="90">
        <f t="shared" si="89"/>
        <v>5400</v>
      </c>
      <c r="M222" s="7">
        <f t="shared" si="90"/>
        <v>888770.20000000007</v>
      </c>
      <c r="N222" s="105" t="s">
        <v>688</v>
      </c>
      <c r="O222" s="88">
        <f>1</f>
        <v>1</v>
      </c>
      <c r="P222" s="91">
        <f t="shared" si="65"/>
        <v>19</v>
      </c>
      <c r="Q222" s="92" t="s">
        <v>690</v>
      </c>
      <c r="R222" s="92"/>
    </row>
    <row r="223" spans="1:18" ht="43.5" x14ac:dyDescent="0.35">
      <c r="A223" s="94">
        <v>44587</v>
      </c>
      <c r="B223" s="73">
        <f t="shared" si="93"/>
        <v>1</v>
      </c>
      <c r="C223" s="75">
        <f t="shared" si="94"/>
        <v>2022</v>
      </c>
      <c r="D223" s="123" t="s">
        <v>661</v>
      </c>
      <c r="E223" s="125" t="s">
        <v>347</v>
      </c>
      <c r="F223" s="107" t="s">
        <v>662</v>
      </c>
      <c r="G223" s="107" t="s">
        <v>662</v>
      </c>
      <c r="H223" s="111" t="s">
        <v>51</v>
      </c>
      <c r="I223" s="89">
        <v>10</v>
      </c>
      <c r="J223" s="110" t="s">
        <v>1</v>
      </c>
      <c r="K223" s="103">
        <v>486</v>
      </c>
      <c r="L223" s="90">
        <f t="shared" si="89"/>
        <v>4860</v>
      </c>
      <c r="M223" s="7">
        <f t="shared" si="90"/>
        <v>893630.20000000007</v>
      </c>
      <c r="N223" s="127" t="s">
        <v>741</v>
      </c>
      <c r="O223" s="88">
        <f>1+2+1</f>
        <v>4</v>
      </c>
      <c r="P223" s="91">
        <f t="shared" si="65"/>
        <v>6</v>
      </c>
      <c r="Q223" s="92" t="s">
        <v>742</v>
      </c>
      <c r="R223" s="92"/>
    </row>
    <row r="224" spans="1:18" ht="29" x14ac:dyDescent="0.35">
      <c r="A224" s="94">
        <v>44587</v>
      </c>
      <c r="B224" s="73">
        <f t="shared" si="93"/>
        <v>1</v>
      </c>
      <c r="C224" s="75">
        <f t="shared" si="94"/>
        <v>2022</v>
      </c>
      <c r="D224" s="123" t="s">
        <v>661</v>
      </c>
      <c r="E224" s="125" t="s">
        <v>347</v>
      </c>
      <c r="F224" s="107" t="s">
        <v>628</v>
      </c>
      <c r="G224" s="107" t="s">
        <v>628</v>
      </c>
      <c r="H224" s="111" t="s">
        <v>51</v>
      </c>
      <c r="I224" s="89">
        <v>5</v>
      </c>
      <c r="J224" s="110" t="s">
        <v>1</v>
      </c>
      <c r="K224" s="103">
        <v>270</v>
      </c>
      <c r="L224" s="90">
        <f t="shared" si="89"/>
        <v>1350</v>
      </c>
      <c r="M224" s="7">
        <f t="shared" si="90"/>
        <v>894980.20000000007</v>
      </c>
      <c r="N224" s="127" t="s">
        <v>684</v>
      </c>
      <c r="O224" s="88">
        <f>4+1</f>
        <v>5</v>
      </c>
      <c r="P224" s="91">
        <f t="shared" si="65"/>
        <v>0</v>
      </c>
      <c r="Q224" s="92" t="s">
        <v>685</v>
      </c>
      <c r="R224" s="92"/>
    </row>
    <row r="225" spans="1:18" ht="29" x14ac:dyDescent="0.35">
      <c r="A225" s="94">
        <v>44606</v>
      </c>
      <c r="B225" s="73">
        <f t="shared" si="93"/>
        <v>2</v>
      </c>
      <c r="C225" s="75">
        <f t="shared" si="94"/>
        <v>2022</v>
      </c>
      <c r="D225" s="123" t="s">
        <v>683</v>
      </c>
      <c r="E225" s="125" t="s">
        <v>347</v>
      </c>
      <c r="F225" s="107" t="s">
        <v>628</v>
      </c>
      <c r="G225" s="47" t="s">
        <v>628</v>
      </c>
      <c r="H225" s="111" t="s">
        <v>51</v>
      </c>
      <c r="I225" s="89">
        <v>10</v>
      </c>
      <c r="J225" s="110" t="s">
        <v>1</v>
      </c>
      <c r="K225" s="103">
        <v>270</v>
      </c>
      <c r="L225" s="90">
        <f t="shared" si="89"/>
        <v>2700</v>
      </c>
      <c r="M225" s="7">
        <f t="shared" si="90"/>
        <v>897680.20000000007</v>
      </c>
      <c r="N225" s="127" t="s">
        <v>738</v>
      </c>
      <c r="O225" s="88">
        <f>3+1</f>
        <v>4</v>
      </c>
      <c r="P225" s="91">
        <f t="shared" si="65"/>
        <v>6</v>
      </c>
      <c r="Q225" s="92" t="s">
        <v>739</v>
      </c>
      <c r="R225" s="92"/>
    </row>
    <row r="226" spans="1:18" ht="58" x14ac:dyDescent="0.35">
      <c r="A226" s="94">
        <v>44606</v>
      </c>
      <c r="B226" s="73">
        <f t="shared" ref="B226" si="95">MONTH(A226)</f>
        <v>2</v>
      </c>
      <c r="C226" s="75">
        <f t="shared" ref="C226" si="96">YEAR(A226)</f>
        <v>2022</v>
      </c>
      <c r="D226" s="123"/>
      <c r="E226" s="125" t="s">
        <v>10</v>
      </c>
      <c r="F226" s="59" t="s">
        <v>64</v>
      </c>
      <c r="G226" s="59" t="s">
        <v>64</v>
      </c>
      <c r="H226" s="3" t="s">
        <v>47</v>
      </c>
      <c r="I226" s="17">
        <v>15</v>
      </c>
      <c r="J226" s="32" t="s">
        <v>0</v>
      </c>
      <c r="K226" s="103">
        <v>1815</v>
      </c>
      <c r="L226" s="90">
        <f t="shared" si="89"/>
        <v>27225</v>
      </c>
      <c r="M226" s="7">
        <f t="shared" si="90"/>
        <v>924905.20000000007</v>
      </c>
      <c r="N226" s="127" t="s">
        <v>734</v>
      </c>
      <c r="O226" s="88">
        <f>1+2+2+1</f>
        <v>6</v>
      </c>
      <c r="P226" s="91">
        <f t="shared" si="65"/>
        <v>9</v>
      </c>
      <c r="Q226" s="92" t="s">
        <v>735</v>
      </c>
      <c r="R226" s="92"/>
    </row>
    <row r="227" spans="1:18" x14ac:dyDescent="0.35">
      <c r="A227" s="94">
        <v>44610</v>
      </c>
      <c r="B227" s="73">
        <f t="shared" ref="B227:B230" si="97">MONTH(A227)</f>
        <v>2</v>
      </c>
      <c r="C227" s="75">
        <f t="shared" ref="C227:C230" si="98">YEAR(A227)</f>
        <v>2022</v>
      </c>
      <c r="D227" s="123"/>
      <c r="E227" s="125" t="s">
        <v>10</v>
      </c>
      <c r="F227" s="107" t="s">
        <v>29</v>
      </c>
      <c r="G227" s="107" t="s">
        <v>29</v>
      </c>
      <c r="H227" s="111" t="s">
        <v>47</v>
      </c>
      <c r="I227" s="89">
        <v>15</v>
      </c>
      <c r="J227" s="110" t="s">
        <v>0</v>
      </c>
      <c r="K227" s="103">
        <v>1815</v>
      </c>
      <c r="L227" s="90">
        <f t="shared" si="89"/>
        <v>27225</v>
      </c>
      <c r="M227" s="7">
        <f t="shared" si="90"/>
        <v>952130.20000000007</v>
      </c>
      <c r="N227" s="105"/>
      <c r="O227" s="88"/>
      <c r="P227" s="91">
        <f t="shared" si="65"/>
        <v>15</v>
      </c>
      <c r="Q227" s="92"/>
      <c r="R227" s="92"/>
    </row>
    <row r="228" spans="1:18" ht="29" x14ac:dyDescent="0.35">
      <c r="A228" s="94">
        <v>44610</v>
      </c>
      <c r="B228" s="73">
        <f t="shared" si="97"/>
        <v>2</v>
      </c>
      <c r="C228" s="75">
        <f t="shared" si="98"/>
        <v>2022</v>
      </c>
      <c r="D228" s="123" t="s">
        <v>740</v>
      </c>
      <c r="E228" s="125" t="s">
        <v>696</v>
      </c>
      <c r="F228" s="107" t="s">
        <v>697</v>
      </c>
      <c r="G228" s="107" t="s">
        <v>697</v>
      </c>
      <c r="H228" s="111" t="s">
        <v>51</v>
      </c>
      <c r="I228" s="89">
        <v>1</v>
      </c>
      <c r="J228" s="110" t="s">
        <v>0</v>
      </c>
      <c r="K228" s="103">
        <v>1804</v>
      </c>
      <c r="L228" s="90">
        <f t="shared" si="89"/>
        <v>1804</v>
      </c>
      <c r="M228" s="7">
        <f t="shared" si="90"/>
        <v>953934.20000000007</v>
      </c>
      <c r="N228" s="105" t="s">
        <v>698</v>
      </c>
      <c r="O228" s="88">
        <v>1</v>
      </c>
      <c r="P228" s="91">
        <f t="shared" si="65"/>
        <v>0</v>
      </c>
      <c r="Q228" s="92" t="s">
        <v>699</v>
      </c>
      <c r="R228" s="92"/>
    </row>
    <row r="229" spans="1:18" ht="29" x14ac:dyDescent="0.35">
      <c r="A229" s="94">
        <v>44613</v>
      </c>
      <c r="B229" s="73">
        <f t="shared" si="97"/>
        <v>2</v>
      </c>
      <c r="C229" s="75">
        <f t="shared" si="98"/>
        <v>2022</v>
      </c>
      <c r="D229" s="123"/>
      <c r="E229" s="125" t="s">
        <v>10</v>
      </c>
      <c r="F229" s="107" t="s">
        <v>254</v>
      </c>
      <c r="G229" s="107" t="s">
        <v>254</v>
      </c>
      <c r="H229" s="111" t="s">
        <v>47</v>
      </c>
      <c r="I229" s="89">
        <v>1</v>
      </c>
      <c r="J229" s="110" t="s">
        <v>125</v>
      </c>
      <c r="K229" s="103">
        <v>110</v>
      </c>
      <c r="L229" s="90">
        <f t="shared" si="89"/>
        <v>110</v>
      </c>
      <c r="M229" s="7">
        <f t="shared" si="90"/>
        <v>954044.20000000007</v>
      </c>
      <c r="N229" s="105" t="s">
        <v>714</v>
      </c>
      <c r="O229" s="88">
        <v>1</v>
      </c>
      <c r="P229" s="91">
        <f t="shared" si="65"/>
        <v>0</v>
      </c>
      <c r="Q229" s="92" t="s">
        <v>715</v>
      </c>
      <c r="R229" s="92"/>
    </row>
    <row r="230" spans="1:18" x14ac:dyDescent="0.35">
      <c r="A230" s="94">
        <v>44616</v>
      </c>
      <c r="B230" s="73">
        <f t="shared" si="97"/>
        <v>2</v>
      </c>
      <c r="C230" s="75">
        <f t="shared" si="98"/>
        <v>2022</v>
      </c>
      <c r="D230" s="123"/>
      <c r="E230" s="125" t="s">
        <v>10</v>
      </c>
      <c r="F230" s="107" t="s">
        <v>19</v>
      </c>
      <c r="G230" s="107" t="s">
        <v>19</v>
      </c>
      <c r="H230" s="111" t="s">
        <v>47</v>
      </c>
      <c r="I230" s="89">
        <v>12</v>
      </c>
      <c r="J230" s="110" t="s">
        <v>25</v>
      </c>
      <c r="K230" s="103">
        <v>90</v>
      </c>
      <c r="L230" s="90">
        <f t="shared" si="89"/>
        <v>1080</v>
      </c>
      <c r="M230" s="7">
        <f t="shared" si="90"/>
        <v>955124.20000000007</v>
      </c>
      <c r="N230" s="105"/>
      <c r="O230" s="88"/>
      <c r="P230" s="91">
        <f t="shared" si="65"/>
        <v>12</v>
      </c>
      <c r="Q230" s="92"/>
      <c r="R230" s="92"/>
    </row>
    <row r="231" spans="1:18" ht="29" x14ac:dyDescent="0.35">
      <c r="A231" s="94">
        <v>44616</v>
      </c>
      <c r="B231" s="73">
        <f t="shared" ref="B231" si="99">MONTH(A231)</f>
        <v>2</v>
      </c>
      <c r="C231" s="75">
        <f t="shared" ref="C231" si="100">YEAR(A231)</f>
        <v>2022</v>
      </c>
      <c r="D231" s="123"/>
      <c r="E231" s="125" t="s">
        <v>10</v>
      </c>
      <c r="F231" s="107" t="s">
        <v>233</v>
      </c>
      <c r="G231" s="107" t="s">
        <v>233</v>
      </c>
      <c r="H231" s="111" t="s">
        <v>47</v>
      </c>
      <c r="I231" s="89">
        <v>2</v>
      </c>
      <c r="J231" s="110" t="s">
        <v>217</v>
      </c>
      <c r="K231" s="103">
        <v>390</v>
      </c>
      <c r="L231" s="90">
        <f t="shared" si="89"/>
        <v>780</v>
      </c>
      <c r="M231" s="7">
        <f t="shared" si="90"/>
        <v>955904.20000000007</v>
      </c>
      <c r="N231" s="105"/>
      <c r="O231" s="88"/>
      <c r="P231" s="91">
        <f t="shared" si="65"/>
        <v>2</v>
      </c>
      <c r="Q231" s="92"/>
      <c r="R231" s="92"/>
    </row>
    <row r="232" spans="1:18" x14ac:dyDescent="0.35">
      <c r="A232" s="94"/>
      <c r="B232" s="73"/>
      <c r="C232" s="75"/>
      <c r="D232" s="123"/>
      <c r="E232" s="125"/>
      <c r="F232" s="107"/>
      <c r="G232" s="47"/>
      <c r="H232" s="111"/>
      <c r="I232" s="89"/>
      <c r="J232" s="110"/>
      <c r="K232" s="103"/>
      <c r="L232" s="90"/>
      <c r="M232" s="7"/>
      <c r="N232" s="105"/>
      <c r="O232" s="88"/>
      <c r="P232" s="91"/>
      <c r="Q232" s="92"/>
      <c r="R232" s="92"/>
    </row>
    <row r="233" spans="1:18" x14ac:dyDescent="0.35">
      <c r="A233" s="94"/>
      <c r="B233" s="73"/>
      <c r="C233" s="75"/>
      <c r="D233" s="123"/>
      <c r="E233" s="125"/>
      <c r="F233" s="107"/>
      <c r="G233" s="47"/>
      <c r="H233" s="111"/>
      <c r="I233" s="89"/>
      <c r="J233" s="110"/>
      <c r="K233" s="103"/>
      <c r="L233" s="90"/>
      <c r="M233" s="7"/>
      <c r="N233" s="105"/>
      <c r="O233" s="88"/>
      <c r="P233" s="91"/>
      <c r="Q233" s="92"/>
      <c r="R233" s="92"/>
    </row>
    <row r="234" spans="1:18" x14ac:dyDescent="0.35">
      <c r="A234" s="94"/>
      <c r="B234" s="73"/>
      <c r="C234" s="75"/>
      <c r="D234" s="123"/>
      <c r="E234" s="125"/>
      <c r="F234" s="107"/>
      <c r="G234" s="47"/>
      <c r="H234" s="111"/>
      <c r="I234" s="89"/>
      <c r="J234" s="110"/>
      <c r="K234" s="103"/>
      <c r="L234" s="90"/>
      <c r="M234" s="7"/>
      <c r="N234" s="105"/>
      <c r="O234" s="88"/>
      <c r="P234" s="91"/>
      <c r="Q234" s="92"/>
      <c r="R234" s="92"/>
    </row>
    <row r="235" spans="1:18" x14ac:dyDescent="0.35">
      <c r="A235" s="94"/>
      <c r="B235" s="73"/>
      <c r="C235" s="75"/>
      <c r="D235" s="123"/>
      <c r="E235" s="125"/>
      <c r="F235" s="107"/>
      <c r="G235" s="47"/>
      <c r="H235" s="111"/>
      <c r="I235" s="89"/>
      <c r="J235" s="110"/>
      <c r="K235" s="103"/>
      <c r="L235" s="90"/>
      <c r="M235" s="7"/>
      <c r="N235" s="105"/>
      <c r="O235" s="88"/>
      <c r="P235" s="91"/>
      <c r="Q235" s="92"/>
      <c r="R235" s="92"/>
    </row>
    <row r="236" spans="1:18" x14ac:dyDescent="0.35">
      <c r="A236" s="94"/>
      <c r="B236" s="73"/>
      <c r="C236" s="75"/>
      <c r="D236" s="123"/>
      <c r="E236" s="125"/>
      <c r="F236" s="107"/>
      <c r="G236" s="47"/>
      <c r="H236" s="111"/>
      <c r="I236" s="89"/>
      <c r="J236" s="110"/>
      <c r="K236" s="103"/>
      <c r="L236" s="90"/>
      <c r="M236" s="7"/>
      <c r="N236" s="105"/>
      <c r="O236" s="88"/>
      <c r="P236" s="91"/>
      <c r="Q236" s="92"/>
      <c r="R236" s="92"/>
    </row>
    <row r="237" spans="1:18" x14ac:dyDescent="0.35">
      <c r="A237" s="94"/>
      <c r="B237" s="73"/>
      <c r="C237" s="75"/>
      <c r="D237" s="123"/>
      <c r="E237" s="125"/>
      <c r="F237" s="107"/>
      <c r="G237" s="47"/>
      <c r="H237" s="111"/>
      <c r="I237" s="89"/>
      <c r="J237" s="110"/>
      <c r="K237" s="103"/>
      <c r="L237" s="90"/>
      <c r="M237" s="7"/>
      <c r="N237" s="105"/>
      <c r="O237" s="88"/>
      <c r="P237" s="91"/>
      <c r="Q237" s="92"/>
      <c r="R237" s="92"/>
    </row>
    <row r="238" spans="1:18" x14ac:dyDescent="0.35">
      <c r="A238" s="89"/>
      <c r="B238" s="73"/>
      <c r="C238" s="98"/>
      <c r="D238" s="124"/>
      <c r="E238" s="116"/>
      <c r="F238" s="102"/>
      <c r="G238" s="60"/>
      <c r="H238" s="55"/>
      <c r="I238" s="17"/>
      <c r="J238" s="21"/>
      <c r="K238" s="130"/>
      <c r="L238" s="90"/>
      <c r="M238" s="7"/>
      <c r="N238" s="88"/>
      <c r="O238" s="88"/>
      <c r="P238" s="88"/>
      <c r="Q238" s="88"/>
      <c r="R238" s="88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400050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488950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361950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6350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317500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368300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406400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273050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317500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355600</xdr:colOff>
                <xdr:row>94</xdr:row>
                <xdr:rowOff>50800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311150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6350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368300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330200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317500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273050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317500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304800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6">
          <objectPr defaultSize="0" autoPict="0" r:id="rId137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6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53"/>
  <sheetViews>
    <sheetView topLeftCell="A234" workbookViewId="0">
      <selection activeCell="G254" sqref="G254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2" t="s">
        <v>473</v>
      </c>
      <c r="B11" s="132"/>
      <c r="C11" s="132"/>
      <c r="D11" s="132"/>
      <c r="E11" s="133">
        <v>36</v>
      </c>
      <c r="F11" s="133">
        <v>2947.4</v>
      </c>
      <c r="G11" s="133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404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399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335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396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400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2" t="s">
        <v>474</v>
      </c>
      <c r="B77" s="132"/>
      <c r="C77" s="132"/>
      <c r="D77" s="132"/>
      <c r="E77" s="133">
        <v>534</v>
      </c>
      <c r="F77" s="133">
        <v>31231.239999999998</v>
      </c>
      <c r="G77" s="133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663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405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663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335</v>
      </c>
      <c r="D102" t="s">
        <v>16</v>
      </c>
      <c r="E102" s="77">
        <v>5</v>
      </c>
      <c r="F102" s="77">
        <v>246</v>
      </c>
      <c r="G102" s="77">
        <v>1230</v>
      </c>
    </row>
    <row r="103" spans="3:7" x14ac:dyDescent="0.35">
      <c r="D103" t="s">
        <v>615</v>
      </c>
      <c r="E103" s="77">
        <v>20</v>
      </c>
      <c r="F103" s="77">
        <v>279</v>
      </c>
      <c r="G103" s="77">
        <v>5580</v>
      </c>
    </row>
    <row r="104" spans="3:7" x14ac:dyDescent="0.35">
      <c r="C104" t="s">
        <v>308</v>
      </c>
      <c r="D104" t="s">
        <v>16</v>
      </c>
      <c r="E104" s="77">
        <v>11</v>
      </c>
      <c r="F104" s="77">
        <v>198</v>
      </c>
      <c r="G104" s="77">
        <v>2178</v>
      </c>
    </row>
    <row r="105" spans="3:7" x14ac:dyDescent="0.35">
      <c r="D105" t="s">
        <v>29</v>
      </c>
      <c r="E105" s="77">
        <v>10</v>
      </c>
      <c r="F105" s="77">
        <v>1408</v>
      </c>
      <c r="G105" s="77">
        <v>14080</v>
      </c>
    </row>
    <row r="106" spans="3:7" x14ac:dyDescent="0.35">
      <c r="C106" t="s">
        <v>309</v>
      </c>
      <c r="D106" t="s">
        <v>29</v>
      </c>
      <c r="E106" s="77">
        <v>10</v>
      </c>
      <c r="F106" s="77">
        <v>1408</v>
      </c>
      <c r="G106" s="77">
        <v>14080</v>
      </c>
    </row>
    <row r="107" spans="3:7" x14ac:dyDescent="0.35">
      <c r="C107" t="s">
        <v>327</v>
      </c>
      <c r="D107" t="s">
        <v>229</v>
      </c>
      <c r="E107" s="77">
        <v>2</v>
      </c>
      <c r="F107" s="77">
        <v>110</v>
      </c>
      <c r="G107" s="77">
        <v>220</v>
      </c>
    </row>
    <row r="108" spans="3:7" x14ac:dyDescent="0.35">
      <c r="C108" t="s">
        <v>328</v>
      </c>
      <c r="D108" t="s">
        <v>19</v>
      </c>
      <c r="E108" s="77">
        <v>16</v>
      </c>
      <c r="F108" s="77">
        <v>80</v>
      </c>
      <c r="G108" s="77">
        <v>1280</v>
      </c>
    </row>
    <row r="109" spans="3:7" x14ac:dyDescent="0.35">
      <c r="D109" t="s">
        <v>405</v>
      </c>
      <c r="E109" s="77">
        <v>8</v>
      </c>
      <c r="F109" s="77">
        <v>60</v>
      </c>
      <c r="G109" s="77">
        <v>480</v>
      </c>
    </row>
    <row r="110" spans="3:7" x14ac:dyDescent="0.35">
      <c r="C110" t="s">
        <v>330</v>
      </c>
      <c r="D110" t="s">
        <v>180</v>
      </c>
      <c r="E110" s="77">
        <v>16</v>
      </c>
      <c r="F110" s="77">
        <v>394.2</v>
      </c>
      <c r="G110" s="77">
        <v>6307.2</v>
      </c>
    </row>
    <row r="111" spans="3:7" x14ac:dyDescent="0.35">
      <c r="C111" t="s">
        <v>329</v>
      </c>
      <c r="D111" t="s">
        <v>194</v>
      </c>
      <c r="E111" s="77">
        <v>5</v>
      </c>
      <c r="F111" s="77">
        <v>219</v>
      </c>
      <c r="G111" s="77">
        <v>1095</v>
      </c>
    </row>
    <row r="112" spans="3:7" x14ac:dyDescent="0.35">
      <c r="C112" t="s">
        <v>331</v>
      </c>
      <c r="D112" t="s">
        <v>334</v>
      </c>
      <c r="E112" s="77">
        <v>2</v>
      </c>
      <c r="F112" s="77">
        <v>1620</v>
      </c>
      <c r="G112" s="77">
        <v>3240</v>
      </c>
    </row>
    <row r="113" spans="3:7" x14ac:dyDescent="0.35">
      <c r="C113" t="s">
        <v>366</v>
      </c>
      <c r="D113" t="s">
        <v>29</v>
      </c>
      <c r="E113" s="77">
        <v>5</v>
      </c>
      <c r="F113" s="77">
        <v>1650</v>
      </c>
      <c r="G113" s="77">
        <v>8250</v>
      </c>
    </row>
    <row r="114" spans="3:7" x14ac:dyDescent="0.35">
      <c r="C114" t="s">
        <v>367</v>
      </c>
      <c r="D114" t="s">
        <v>17</v>
      </c>
      <c r="E114" s="77">
        <v>2</v>
      </c>
      <c r="F114" s="77">
        <v>230</v>
      </c>
      <c r="G114" s="77">
        <v>460</v>
      </c>
    </row>
    <row r="115" spans="3:7" x14ac:dyDescent="0.35">
      <c r="D115" t="s">
        <v>29</v>
      </c>
      <c r="E115" s="77">
        <v>10</v>
      </c>
      <c r="F115" s="77">
        <v>1650</v>
      </c>
      <c r="G115" s="77">
        <v>16500</v>
      </c>
    </row>
    <row r="116" spans="3:7" x14ac:dyDescent="0.35">
      <c r="C116" t="s">
        <v>368</v>
      </c>
      <c r="D116" t="s">
        <v>16</v>
      </c>
      <c r="E116" s="77">
        <v>5</v>
      </c>
      <c r="F116" s="77">
        <v>222</v>
      </c>
      <c r="G116" s="77">
        <v>1110</v>
      </c>
    </row>
    <row r="117" spans="3:7" x14ac:dyDescent="0.35">
      <c r="C117" t="s">
        <v>369</v>
      </c>
      <c r="D117" t="s">
        <v>233</v>
      </c>
      <c r="E117" s="77">
        <v>2</v>
      </c>
      <c r="F117" s="77">
        <v>290</v>
      </c>
      <c r="G117" s="77">
        <v>580</v>
      </c>
    </row>
    <row r="118" spans="3:7" x14ac:dyDescent="0.35">
      <c r="C118" t="s">
        <v>370</v>
      </c>
      <c r="D118" t="s">
        <v>29</v>
      </c>
      <c r="E118" s="77">
        <v>6</v>
      </c>
      <c r="F118" s="77">
        <v>1650</v>
      </c>
      <c r="G118" s="77">
        <v>9900</v>
      </c>
    </row>
    <row r="119" spans="3:7" x14ac:dyDescent="0.35">
      <c r="D119" t="s">
        <v>28</v>
      </c>
      <c r="E119" s="77">
        <v>80</v>
      </c>
      <c r="F119" s="77">
        <v>30</v>
      </c>
      <c r="G119" s="77">
        <v>2400</v>
      </c>
    </row>
    <row r="120" spans="3:7" x14ac:dyDescent="0.35">
      <c r="C120" t="s">
        <v>383</v>
      </c>
      <c r="D120" t="s">
        <v>233</v>
      </c>
      <c r="E120" s="77">
        <v>2</v>
      </c>
      <c r="F120" s="77">
        <v>290</v>
      </c>
      <c r="G120" s="77">
        <v>580</v>
      </c>
    </row>
    <row r="121" spans="3:7" x14ac:dyDescent="0.35">
      <c r="D121" t="s">
        <v>19</v>
      </c>
      <c r="E121" s="77">
        <v>12</v>
      </c>
      <c r="F121" s="77">
        <v>80</v>
      </c>
      <c r="G121" s="77">
        <v>960</v>
      </c>
    </row>
    <row r="122" spans="3:7" x14ac:dyDescent="0.35">
      <c r="D122" t="s">
        <v>29</v>
      </c>
      <c r="E122" s="77">
        <v>20</v>
      </c>
      <c r="F122" s="77">
        <v>1650</v>
      </c>
      <c r="G122" s="77">
        <v>33000</v>
      </c>
    </row>
    <row r="123" spans="3:7" x14ac:dyDescent="0.35">
      <c r="C123" t="s">
        <v>384</v>
      </c>
      <c r="D123" t="s">
        <v>375</v>
      </c>
      <c r="E123" s="77">
        <v>16</v>
      </c>
      <c r="F123" s="77">
        <v>284.89999999999998</v>
      </c>
      <c r="G123" s="77">
        <v>4558.3999999999996</v>
      </c>
    </row>
    <row r="124" spans="3:7" x14ac:dyDescent="0.35">
      <c r="D124" t="s">
        <v>378</v>
      </c>
      <c r="E124" s="77">
        <v>16</v>
      </c>
      <c r="F124" s="77">
        <v>462</v>
      </c>
      <c r="G124" s="77">
        <v>7392</v>
      </c>
    </row>
    <row r="125" spans="3:7" x14ac:dyDescent="0.35">
      <c r="C125" t="s">
        <v>385</v>
      </c>
      <c r="D125" t="s">
        <v>31</v>
      </c>
      <c r="E125" s="77">
        <v>4</v>
      </c>
      <c r="F125" s="77">
        <v>1650</v>
      </c>
      <c r="G125" s="77">
        <v>6600</v>
      </c>
    </row>
    <row r="126" spans="3:7" x14ac:dyDescent="0.35">
      <c r="D126" t="s">
        <v>64</v>
      </c>
      <c r="E126" s="77">
        <v>10</v>
      </c>
      <c r="F126" s="77">
        <v>1727</v>
      </c>
      <c r="G126" s="77">
        <v>17270</v>
      </c>
    </row>
    <row r="127" spans="3:7" x14ac:dyDescent="0.35">
      <c r="C127" t="s">
        <v>433</v>
      </c>
      <c r="D127" t="s">
        <v>375</v>
      </c>
      <c r="E127" s="77">
        <v>25</v>
      </c>
      <c r="F127" s="77">
        <v>281.2</v>
      </c>
      <c r="G127" s="77">
        <v>7030</v>
      </c>
    </row>
    <row r="128" spans="3:7" x14ac:dyDescent="0.35">
      <c r="C128" t="s">
        <v>434</v>
      </c>
      <c r="D128" t="s">
        <v>28</v>
      </c>
      <c r="E128" s="77">
        <v>2</v>
      </c>
      <c r="F128" s="77">
        <v>30</v>
      </c>
      <c r="G128" s="77">
        <v>60</v>
      </c>
    </row>
    <row r="129" spans="3:7" x14ac:dyDescent="0.35">
      <c r="D129" t="s">
        <v>375</v>
      </c>
      <c r="E129" s="77">
        <v>10</v>
      </c>
      <c r="F129" s="77">
        <v>307.10000000000002</v>
      </c>
      <c r="G129" s="77">
        <v>3071</v>
      </c>
    </row>
    <row r="130" spans="3:7" x14ac:dyDescent="0.35">
      <c r="D130" t="s">
        <v>405</v>
      </c>
      <c r="E130" s="77">
        <v>4</v>
      </c>
      <c r="F130" s="77">
        <v>60</v>
      </c>
      <c r="G130" s="77">
        <v>240</v>
      </c>
    </row>
    <row r="131" spans="3:7" x14ac:dyDescent="0.35">
      <c r="D131" t="s">
        <v>436</v>
      </c>
      <c r="E131" s="77">
        <v>4</v>
      </c>
      <c r="F131" s="77">
        <v>1676.25</v>
      </c>
      <c r="G131" s="77">
        <v>6705</v>
      </c>
    </row>
    <row r="132" spans="3:7" x14ac:dyDescent="0.35">
      <c r="D132" t="s">
        <v>435</v>
      </c>
      <c r="E132" s="77">
        <v>4</v>
      </c>
      <c r="F132" s="77">
        <v>288</v>
      </c>
      <c r="G132" s="77">
        <v>1152</v>
      </c>
    </row>
    <row r="133" spans="3:7" x14ac:dyDescent="0.35">
      <c r="C133" t="s">
        <v>445</v>
      </c>
      <c r="D133" t="s">
        <v>447</v>
      </c>
      <c r="E133" s="77">
        <v>3</v>
      </c>
      <c r="F133" s="77">
        <v>500</v>
      </c>
      <c r="G133" s="77">
        <v>1500</v>
      </c>
    </row>
    <row r="134" spans="3:7" x14ac:dyDescent="0.35">
      <c r="C134" t="s">
        <v>446</v>
      </c>
      <c r="D134" t="s">
        <v>375</v>
      </c>
      <c r="E134" s="77">
        <v>2</v>
      </c>
      <c r="F134" s="77">
        <v>307.10000000000002</v>
      </c>
      <c r="G134" s="77">
        <v>614.20000000000005</v>
      </c>
    </row>
    <row r="135" spans="3:7" x14ac:dyDescent="0.35">
      <c r="D135" t="s">
        <v>435</v>
      </c>
      <c r="E135" s="77">
        <v>2</v>
      </c>
      <c r="F135" s="77">
        <v>288</v>
      </c>
      <c r="G135" s="77">
        <v>576</v>
      </c>
    </row>
    <row r="136" spans="3:7" x14ac:dyDescent="0.35">
      <c r="C136" t="s">
        <v>526</v>
      </c>
      <c r="D136" t="s">
        <v>29</v>
      </c>
      <c r="E136" s="77">
        <v>12</v>
      </c>
      <c r="F136" s="77">
        <v>1617</v>
      </c>
      <c r="G136" s="77">
        <v>19404</v>
      </c>
    </row>
    <row r="137" spans="3:7" x14ac:dyDescent="0.35">
      <c r="C137" t="s">
        <v>527</v>
      </c>
      <c r="D137" t="s">
        <v>233</v>
      </c>
      <c r="E137" s="77">
        <v>2</v>
      </c>
      <c r="F137" s="77">
        <v>290</v>
      </c>
      <c r="G137" s="77">
        <v>580</v>
      </c>
    </row>
    <row r="138" spans="3:7" x14ac:dyDescent="0.35">
      <c r="D138" t="s">
        <v>64</v>
      </c>
      <c r="E138" s="77">
        <v>10</v>
      </c>
      <c r="F138" s="77">
        <v>1650</v>
      </c>
      <c r="G138" s="77">
        <v>16500</v>
      </c>
    </row>
    <row r="139" spans="3:7" x14ac:dyDescent="0.35">
      <c r="D139" t="s">
        <v>375</v>
      </c>
      <c r="E139" s="77">
        <v>32</v>
      </c>
      <c r="F139" s="77">
        <v>281.2</v>
      </c>
      <c r="G139" s="77">
        <v>8998.4</v>
      </c>
    </row>
    <row r="140" spans="3:7" x14ac:dyDescent="0.35">
      <c r="D140" t="s">
        <v>405</v>
      </c>
      <c r="E140" s="77">
        <v>12</v>
      </c>
      <c r="F140" s="77">
        <v>60</v>
      </c>
      <c r="G140" s="77">
        <v>720</v>
      </c>
    </row>
    <row r="141" spans="3:7" x14ac:dyDescent="0.35">
      <c r="C141" t="s">
        <v>533</v>
      </c>
      <c r="D141" t="s">
        <v>405</v>
      </c>
      <c r="E141" s="77">
        <v>16</v>
      </c>
      <c r="F141" s="77">
        <v>65</v>
      </c>
      <c r="G141" s="77">
        <v>1040</v>
      </c>
    </row>
    <row r="142" spans="3:7" x14ac:dyDescent="0.35">
      <c r="C142" t="s">
        <v>534</v>
      </c>
      <c r="D142" t="s">
        <v>19</v>
      </c>
      <c r="E142" s="77">
        <v>12</v>
      </c>
      <c r="F142" s="77">
        <v>82.5</v>
      </c>
      <c r="G142" s="77">
        <v>990</v>
      </c>
    </row>
    <row r="143" spans="3:7" x14ac:dyDescent="0.35">
      <c r="D143" t="s">
        <v>435</v>
      </c>
      <c r="E143" s="77">
        <v>20</v>
      </c>
      <c r="F143" s="77">
        <v>288</v>
      </c>
      <c r="G143" s="77">
        <v>5760</v>
      </c>
    </row>
    <row r="144" spans="3:7" x14ac:dyDescent="0.35">
      <c r="C144" t="s">
        <v>535</v>
      </c>
      <c r="D144" t="s">
        <v>29</v>
      </c>
      <c r="E144" s="77">
        <v>10</v>
      </c>
      <c r="F144" s="77">
        <v>1815</v>
      </c>
      <c r="G144" s="77">
        <v>18150</v>
      </c>
    </row>
    <row r="145" spans="3:7" x14ac:dyDescent="0.35">
      <c r="C145" t="s">
        <v>536</v>
      </c>
      <c r="D145" t="s">
        <v>375</v>
      </c>
      <c r="E145" s="77">
        <v>1</v>
      </c>
      <c r="F145" s="77">
        <v>321.89999999999998</v>
      </c>
      <c r="G145" s="77">
        <v>321.89999999999998</v>
      </c>
    </row>
    <row r="146" spans="3:7" x14ac:dyDescent="0.35">
      <c r="D146" t="s">
        <v>501</v>
      </c>
      <c r="E146" s="77">
        <v>1</v>
      </c>
      <c r="F146" s="77">
        <v>105</v>
      </c>
      <c r="G146" s="77">
        <v>105</v>
      </c>
    </row>
    <row r="147" spans="3:7" x14ac:dyDescent="0.35">
      <c r="C147" t="s">
        <v>537</v>
      </c>
      <c r="D147" t="s">
        <v>375</v>
      </c>
      <c r="E147" s="77">
        <v>32</v>
      </c>
      <c r="F147" s="77">
        <v>321.89999999999998</v>
      </c>
      <c r="G147" s="77">
        <v>10300.799999999999</v>
      </c>
    </row>
    <row r="148" spans="3:7" x14ac:dyDescent="0.35">
      <c r="C148" t="s">
        <v>538</v>
      </c>
      <c r="D148" t="s">
        <v>435</v>
      </c>
      <c r="E148" s="77">
        <v>10</v>
      </c>
      <c r="F148" s="77">
        <v>288</v>
      </c>
      <c r="G148" s="77">
        <v>2880</v>
      </c>
    </row>
    <row r="149" spans="3:7" x14ac:dyDescent="0.35">
      <c r="C149" t="s">
        <v>539</v>
      </c>
      <c r="D149" t="s">
        <v>233</v>
      </c>
      <c r="E149" s="77">
        <v>5</v>
      </c>
      <c r="F149" s="77">
        <v>390</v>
      </c>
      <c r="G149" s="77">
        <v>1950</v>
      </c>
    </row>
    <row r="150" spans="3:7" x14ac:dyDescent="0.35">
      <c r="C150" t="s">
        <v>540</v>
      </c>
      <c r="D150" t="s">
        <v>19</v>
      </c>
      <c r="E150" s="77">
        <v>4</v>
      </c>
      <c r="F150" s="77">
        <v>90</v>
      </c>
      <c r="G150" s="77">
        <v>360</v>
      </c>
    </row>
    <row r="151" spans="3:7" x14ac:dyDescent="0.35">
      <c r="D151" t="s">
        <v>405</v>
      </c>
      <c r="E151" s="77">
        <v>8</v>
      </c>
      <c r="F151" s="77">
        <v>65</v>
      </c>
      <c r="G151" s="77">
        <v>520</v>
      </c>
    </row>
    <row r="152" spans="3:7" x14ac:dyDescent="0.35">
      <c r="C152" t="s">
        <v>541</v>
      </c>
      <c r="D152" t="s">
        <v>435</v>
      </c>
      <c r="E152" s="77">
        <v>10</v>
      </c>
      <c r="F152" s="77">
        <v>288</v>
      </c>
      <c r="G152" s="77">
        <v>2880</v>
      </c>
    </row>
    <row r="153" spans="3:7" x14ac:dyDescent="0.35">
      <c r="C153" t="s">
        <v>542</v>
      </c>
      <c r="D153" t="s">
        <v>28</v>
      </c>
      <c r="E153" s="77">
        <v>5</v>
      </c>
      <c r="F153" s="77">
        <v>32.5</v>
      </c>
      <c r="G153" s="77">
        <v>162.5</v>
      </c>
    </row>
    <row r="154" spans="3:7" x14ac:dyDescent="0.35">
      <c r="C154" t="s">
        <v>543</v>
      </c>
      <c r="D154" t="s">
        <v>28</v>
      </c>
      <c r="E154" s="77">
        <v>80</v>
      </c>
      <c r="F154" s="77">
        <v>32.5</v>
      </c>
      <c r="G154" s="77">
        <v>2600</v>
      </c>
    </row>
    <row r="155" spans="3:7" x14ac:dyDescent="0.35">
      <c r="C155" t="s">
        <v>572</v>
      </c>
      <c r="D155" t="s">
        <v>19</v>
      </c>
      <c r="E155" s="77">
        <v>12</v>
      </c>
      <c r="F155" s="77">
        <v>90</v>
      </c>
      <c r="G155" s="77">
        <v>1080</v>
      </c>
    </row>
    <row r="156" spans="3:7" x14ac:dyDescent="0.35">
      <c r="D156" t="s">
        <v>405</v>
      </c>
      <c r="E156" s="77">
        <v>20</v>
      </c>
      <c r="F156" s="77">
        <v>65</v>
      </c>
      <c r="G156" s="77">
        <v>1300</v>
      </c>
    </row>
    <row r="157" spans="3:7" x14ac:dyDescent="0.35">
      <c r="C157" t="s">
        <v>574</v>
      </c>
      <c r="D157" t="s">
        <v>233</v>
      </c>
      <c r="E157" s="77">
        <v>3</v>
      </c>
      <c r="F157" s="77">
        <v>390</v>
      </c>
      <c r="G157" s="77">
        <v>1170</v>
      </c>
    </row>
    <row r="158" spans="3:7" x14ac:dyDescent="0.35">
      <c r="D158" t="s">
        <v>575</v>
      </c>
      <c r="E158" s="77">
        <v>5</v>
      </c>
      <c r="F158" s="77">
        <v>1957.5</v>
      </c>
      <c r="G158" s="77">
        <v>9787.5</v>
      </c>
    </row>
    <row r="159" spans="3:7" x14ac:dyDescent="0.35">
      <c r="C159" t="s">
        <v>571</v>
      </c>
      <c r="D159" t="s">
        <v>435</v>
      </c>
      <c r="E159" s="77">
        <v>1</v>
      </c>
      <c r="F159" s="77">
        <v>288</v>
      </c>
      <c r="G159" s="77">
        <v>288</v>
      </c>
    </row>
    <row r="160" spans="3:7" x14ac:dyDescent="0.35">
      <c r="D160" t="s">
        <v>573</v>
      </c>
      <c r="E160" s="77">
        <v>2</v>
      </c>
      <c r="F160" s="77">
        <v>288</v>
      </c>
      <c r="G160" s="77">
        <v>576</v>
      </c>
    </row>
    <row r="161" spans="2:7" x14ac:dyDescent="0.35">
      <c r="C161" t="s">
        <v>567</v>
      </c>
      <c r="D161" t="s">
        <v>229</v>
      </c>
      <c r="E161" s="77">
        <v>2</v>
      </c>
      <c r="F161" s="77">
        <v>120</v>
      </c>
      <c r="G161" s="77">
        <v>240</v>
      </c>
    </row>
    <row r="162" spans="2:7" x14ac:dyDescent="0.35">
      <c r="D162" t="s">
        <v>568</v>
      </c>
      <c r="E162" s="77">
        <v>1</v>
      </c>
      <c r="F162" s="77">
        <v>420</v>
      </c>
      <c r="G162" s="77">
        <v>420</v>
      </c>
    </row>
    <row r="163" spans="2:7" x14ac:dyDescent="0.35">
      <c r="C163" t="s">
        <v>590</v>
      </c>
      <c r="D163" t="s">
        <v>265</v>
      </c>
      <c r="E163" s="77">
        <v>1</v>
      </c>
      <c r="F163" s="77">
        <v>345</v>
      </c>
      <c r="G163" s="77">
        <v>345</v>
      </c>
    </row>
    <row r="164" spans="2:7" x14ac:dyDescent="0.35">
      <c r="C164" t="s">
        <v>654</v>
      </c>
      <c r="D164" t="s">
        <v>615</v>
      </c>
      <c r="E164" s="77">
        <v>20</v>
      </c>
      <c r="F164" s="77">
        <v>264</v>
      </c>
      <c r="G164" s="77">
        <v>5280</v>
      </c>
    </row>
    <row r="165" spans="2:7" x14ac:dyDescent="0.35">
      <c r="D165" t="s">
        <v>614</v>
      </c>
      <c r="E165" s="77">
        <v>20</v>
      </c>
      <c r="F165" s="77">
        <v>528</v>
      </c>
      <c r="G165" s="77">
        <v>10560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335</v>
      </c>
      <c r="D167" t="s">
        <v>270</v>
      </c>
      <c r="E167" s="77">
        <v>3</v>
      </c>
      <c r="F167" s="77">
        <v>54</v>
      </c>
      <c r="G167" s="77">
        <v>162</v>
      </c>
    </row>
    <row r="168" spans="2:7" x14ac:dyDescent="0.35">
      <c r="D168" t="s">
        <v>365</v>
      </c>
      <c r="E168" s="77">
        <v>2</v>
      </c>
      <c r="F168" s="77">
        <v>60.8</v>
      </c>
      <c r="G168" s="77">
        <v>60.8</v>
      </c>
    </row>
    <row r="169" spans="2:7" x14ac:dyDescent="0.35">
      <c r="D169" t="s">
        <v>373</v>
      </c>
      <c r="E169" s="77">
        <v>1</v>
      </c>
      <c r="F169" s="77">
        <v>38</v>
      </c>
      <c r="G169" s="77">
        <v>38</v>
      </c>
    </row>
    <row r="170" spans="2:7" x14ac:dyDescent="0.35">
      <c r="B170" s="79" t="s">
        <v>396</v>
      </c>
      <c r="C170" s="79"/>
      <c r="D170" s="79"/>
      <c r="E170" s="80">
        <v>6</v>
      </c>
      <c r="F170" s="80">
        <v>152.80000000000001</v>
      </c>
      <c r="G170" s="80">
        <v>260.8</v>
      </c>
    </row>
    <row r="171" spans="2:7" x14ac:dyDescent="0.35">
      <c r="B171" t="s">
        <v>310</v>
      </c>
      <c r="C171">
        <v>18634</v>
      </c>
      <c r="D171" t="s">
        <v>318</v>
      </c>
      <c r="E171" s="77">
        <v>20</v>
      </c>
      <c r="F171" s="77">
        <v>42</v>
      </c>
      <c r="G171" s="77">
        <v>840</v>
      </c>
    </row>
    <row r="172" spans="2:7" x14ac:dyDescent="0.35">
      <c r="C172">
        <v>18674</v>
      </c>
      <c r="D172" t="s">
        <v>313</v>
      </c>
      <c r="E172" s="77">
        <v>2</v>
      </c>
      <c r="F172" s="77">
        <v>50</v>
      </c>
      <c r="G172" s="77">
        <v>100</v>
      </c>
    </row>
    <row r="173" spans="2:7" x14ac:dyDescent="0.35">
      <c r="D173" t="s">
        <v>314</v>
      </c>
      <c r="E173" s="77">
        <v>2</v>
      </c>
      <c r="F173" s="77">
        <v>50</v>
      </c>
      <c r="G173" s="77">
        <v>100</v>
      </c>
    </row>
    <row r="174" spans="2:7" x14ac:dyDescent="0.35">
      <c r="B174" s="79" t="s">
        <v>397</v>
      </c>
      <c r="C174" s="79"/>
      <c r="D174" s="79"/>
      <c r="E174" s="80">
        <v>24</v>
      </c>
      <c r="F174" s="80">
        <v>142</v>
      </c>
      <c r="G174" s="80">
        <v>1040</v>
      </c>
    </row>
    <row r="175" spans="2:7" x14ac:dyDescent="0.35">
      <c r="B175" t="s">
        <v>335</v>
      </c>
      <c r="C175" t="s">
        <v>311</v>
      </c>
      <c r="D175" t="s">
        <v>16</v>
      </c>
      <c r="E175" s="77">
        <v>5</v>
      </c>
      <c r="F175" s="77">
        <v>210</v>
      </c>
      <c r="G175" s="77">
        <v>1050</v>
      </c>
    </row>
    <row r="176" spans="2:7" x14ac:dyDescent="0.35">
      <c r="B176" s="79" t="s">
        <v>336</v>
      </c>
      <c r="C176" s="79"/>
      <c r="D176" s="79"/>
      <c r="E176" s="80">
        <v>5</v>
      </c>
      <c r="F176" s="80">
        <v>210</v>
      </c>
      <c r="G176" s="80">
        <v>1050</v>
      </c>
    </row>
    <row r="177" spans="2:7" x14ac:dyDescent="0.35">
      <c r="B177" t="s">
        <v>307</v>
      </c>
      <c r="C177" t="s">
        <v>312</v>
      </c>
      <c r="D177" t="s">
        <v>650</v>
      </c>
      <c r="E177" s="77">
        <v>4</v>
      </c>
      <c r="F177" s="77">
        <v>305</v>
      </c>
      <c r="G177" s="77">
        <v>1220</v>
      </c>
    </row>
    <row r="178" spans="2:7" x14ac:dyDescent="0.35">
      <c r="C178" t="s">
        <v>494</v>
      </c>
      <c r="D178" t="s">
        <v>650</v>
      </c>
      <c r="E178" s="77">
        <v>4</v>
      </c>
      <c r="F178" s="77">
        <v>305</v>
      </c>
      <c r="G178" s="77">
        <v>1220</v>
      </c>
    </row>
    <row r="179" spans="2:7" x14ac:dyDescent="0.35">
      <c r="B179" s="79" t="s">
        <v>398</v>
      </c>
      <c r="C179" s="79"/>
      <c r="D179" s="79"/>
      <c r="E179" s="80">
        <v>8</v>
      </c>
      <c r="F179" s="80">
        <v>610</v>
      </c>
      <c r="G179" s="80">
        <v>2440</v>
      </c>
    </row>
    <row r="180" spans="2:7" x14ac:dyDescent="0.35">
      <c r="B180" t="s">
        <v>339</v>
      </c>
      <c r="C180" t="s">
        <v>351</v>
      </c>
      <c r="D180" t="s">
        <v>356</v>
      </c>
      <c r="E180" s="77">
        <v>6</v>
      </c>
      <c r="F180" s="77">
        <v>1672</v>
      </c>
      <c r="G180" s="77">
        <v>10032</v>
      </c>
    </row>
    <row r="181" spans="2:7" x14ac:dyDescent="0.35">
      <c r="D181" t="s">
        <v>357</v>
      </c>
      <c r="E181" s="77">
        <v>2</v>
      </c>
      <c r="F181" s="77">
        <v>1672</v>
      </c>
      <c r="G181" s="77">
        <v>3344</v>
      </c>
    </row>
    <row r="182" spans="2:7" x14ac:dyDescent="0.35">
      <c r="C182" t="s">
        <v>352</v>
      </c>
      <c r="D182" t="s">
        <v>358</v>
      </c>
      <c r="E182" s="77">
        <v>2</v>
      </c>
      <c r="F182" s="77">
        <v>1628</v>
      </c>
      <c r="G182" s="77">
        <v>3256</v>
      </c>
    </row>
    <row r="183" spans="2:7" x14ac:dyDescent="0.35">
      <c r="C183" t="s">
        <v>386</v>
      </c>
      <c r="D183" t="s">
        <v>356</v>
      </c>
      <c r="E183" s="77">
        <v>3</v>
      </c>
      <c r="F183" s="77">
        <v>1683</v>
      </c>
      <c r="G183" s="77">
        <v>5049</v>
      </c>
    </row>
    <row r="184" spans="2:7" x14ac:dyDescent="0.35">
      <c r="C184" t="s">
        <v>578</v>
      </c>
      <c r="D184" t="s">
        <v>356</v>
      </c>
      <c r="E184" s="77">
        <v>5</v>
      </c>
      <c r="F184" s="77">
        <v>1980</v>
      </c>
      <c r="G184" s="77">
        <v>9900</v>
      </c>
    </row>
    <row r="185" spans="2:7" x14ac:dyDescent="0.35">
      <c r="D185" t="s">
        <v>357</v>
      </c>
      <c r="E185" s="77">
        <v>1</v>
      </c>
      <c r="F185" s="77">
        <v>1980</v>
      </c>
      <c r="G185" s="77">
        <v>1980</v>
      </c>
    </row>
    <row r="186" spans="2:7" x14ac:dyDescent="0.35">
      <c r="D186" t="s">
        <v>358</v>
      </c>
      <c r="E186" s="77">
        <v>4</v>
      </c>
      <c r="F186" s="77">
        <v>1980</v>
      </c>
      <c r="G186" s="77">
        <v>7920</v>
      </c>
    </row>
    <row r="187" spans="2:7" x14ac:dyDescent="0.35">
      <c r="C187" t="s">
        <v>653</v>
      </c>
      <c r="D187" t="s">
        <v>580</v>
      </c>
      <c r="E187" s="77">
        <v>20</v>
      </c>
      <c r="F187" s="77">
        <v>306</v>
      </c>
      <c r="G187" s="77">
        <v>6120</v>
      </c>
    </row>
    <row r="188" spans="2:7" x14ac:dyDescent="0.35">
      <c r="B188" s="79" t="s">
        <v>401</v>
      </c>
      <c r="C188" s="79"/>
      <c r="D188" s="79"/>
      <c r="E188" s="80">
        <v>43</v>
      </c>
      <c r="F188" s="80">
        <v>12901</v>
      </c>
      <c r="G188" s="80">
        <v>47601</v>
      </c>
    </row>
    <row r="189" spans="2:7" x14ac:dyDescent="0.35">
      <c r="B189" t="s">
        <v>347</v>
      </c>
      <c r="C189" t="s">
        <v>348</v>
      </c>
      <c r="D189" t="s">
        <v>359</v>
      </c>
      <c r="E189" s="77">
        <v>10</v>
      </c>
      <c r="F189" s="77">
        <v>405</v>
      </c>
      <c r="G189" s="77">
        <v>4050</v>
      </c>
    </row>
    <row r="190" spans="2:7" x14ac:dyDescent="0.35">
      <c r="C190" t="s">
        <v>437</v>
      </c>
      <c r="D190" t="s">
        <v>359</v>
      </c>
      <c r="E190" s="77">
        <v>10</v>
      </c>
      <c r="F190" s="77">
        <v>432</v>
      </c>
      <c r="G190" s="77">
        <v>4320</v>
      </c>
    </row>
    <row r="191" spans="2:7" x14ac:dyDescent="0.35">
      <c r="C191" t="s">
        <v>530</v>
      </c>
      <c r="D191" t="s">
        <v>489</v>
      </c>
      <c r="E191" s="77">
        <v>5</v>
      </c>
      <c r="F191" s="77">
        <v>1749</v>
      </c>
      <c r="G191" s="77">
        <v>8745</v>
      </c>
    </row>
    <row r="192" spans="2:7" x14ac:dyDescent="0.35">
      <c r="C192" t="s">
        <v>531</v>
      </c>
      <c r="D192" t="s">
        <v>489</v>
      </c>
      <c r="E192" s="77">
        <v>10</v>
      </c>
      <c r="F192" s="77">
        <v>1914</v>
      </c>
      <c r="G192" s="77">
        <v>19140</v>
      </c>
    </row>
    <row r="193" spans="2:7" x14ac:dyDescent="0.35">
      <c r="C193" t="s">
        <v>583</v>
      </c>
      <c r="D193" t="s">
        <v>489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579</v>
      </c>
      <c r="D194" t="s">
        <v>584</v>
      </c>
      <c r="E194" s="77">
        <v>10</v>
      </c>
      <c r="F194" s="77">
        <v>1936</v>
      </c>
      <c r="G194" s="77">
        <v>19360</v>
      </c>
    </row>
    <row r="195" spans="2:7" x14ac:dyDescent="0.35">
      <c r="B195" s="79" t="s">
        <v>402</v>
      </c>
      <c r="C195" s="79"/>
      <c r="D195" s="79"/>
      <c r="E195" s="80">
        <v>55</v>
      </c>
      <c r="F195" s="80">
        <v>8350</v>
      </c>
      <c r="G195" s="80">
        <v>74755</v>
      </c>
    </row>
    <row r="196" spans="2:7" x14ac:dyDescent="0.35">
      <c r="B196" t="s">
        <v>362</v>
      </c>
      <c r="C196">
        <v>13101</v>
      </c>
      <c r="D196" t="s">
        <v>682</v>
      </c>
      <c r="E196" s="77">
        <v>2</v>
      </c>
      <c r="F196" s="77">
        <v>320</v>
      </c>
      <c r="G196" s="77">
        <v>640</v>
      </c>
    </row>
    <row r="197" spans="2:7" x14ac:dyDescent="0.35">
      <c r="B197" s="79" t="s">
        <v>403</v>
      </c>
      <c r="C197" s="79"/>
      <c r="D197" s="79"/>
      <c r="E197" s="80">
        <v>2</v>
      </c>
      <c r="F197" s="80">
        <v>320</v>
      </c>
      <c r="G197" s="80">
        <v>640</v>
      </c>
    </row>
    <row r="198" spans="2:7" x14ac:dyDescent="0.35">
      <c r="B198" t="s">
        <v>424</v>
      </c>
      <c r="C198" t="s">
        <v>437</v>
      </c>
      <c r="D198" t="s">
        <v>426</v>
      </c>
      <c r="E198" s="77">
        <v>1</v>
      </c>
      <c r="F198" s="77">
        <v>800</v>
      </c>
      <c r="G198" s="77">
        <v>800</v>
      </c>
    </row>
    <row r="199" spans="2:7" x14ac:dyDescent="0.35">
      <c r="B199" s="79" t="s">
        <v>451</v>
      </c>
      <c r="C199" s="79"/>
      <c r="D199" s="79"/>
      <c r="E199" s="80">
        <v>1</v>
      </c>
      <c r="F199" s="80">
        <v>800</v>
      </c>
      <c r="G199" s="80">
        <v>800</v>
      </c>
    </row>
    <row r="200" spans="2:7" x14ac:dyDescent="0.35">
      <c r="B200" t="s">
        <v>429</v>
      </c>
      <c r="C200" t="s">
        <v>490</v>
      </c>
      <c r="D200" t="s">
        <v>431</v>
      </c>
      <c r="E200" s="77">
        <v>5</v>
      </c>
      <c r="F200" s="77">
        <v>1760</v>
      </c>
      <c r="G200" s="77">
        <v>8800</v>
      </c>
    </row>
    <row r="201" spans="2:7" x14ac:dyDescent="0.35">
      <c r="D201" t="s">
        <v>458</v>
      </c>
      <c r="E201" s="77">
        <v>9</v>
      </c>
      <c r="F201" s="77">
        <v>270</v>
      </c>
      <c r="G201" s="77">
        <v>2430</v>
      </c>
    </row>
    <row r="202" spans="2:7" x14ac:dyDescent="0.35">
      <c r="D202" t="s">
        <v>491</v>
      </c>
      <c r="E202" s="77">
        <v>10</v>
      </c>
      <c r="F202" s="77">
        <v>1760</v>
      </c>
      <c r="G202" s="77">
        <v>17600</v>
      </c>
    </row>
    <row r="203" spans="2:7" x14ac:dyDescent="0.35">
      <c r="C203" t="s">
        <v>528</v>
      </c>
      <c r="D203" t="s">
        <v>431</v>
      </c>
      <c r="E203" s="77">
        <v>4</v>
      </c>
      <c r="F203" s="77">
        <v>1760</v>
      </c>
      <c r="G203" s="77">
        <v>7040</v>
      </c>
    </row>
    <row r="204" spans="2:7" x14ac:dyDescent="0.35">
      <c r="D204" t="s">
        <v>430</v>
      </c>
      <c r="E204" s="77">
        <v>10</v>
      </c>
      <c r="F204" s="77">
        <v>468</v>
      </c>
      <c r="G204" s="77">
        <v>4680</v>
      </c>
    </row>
    <row r="205" spans="2:7" x14ac:dyDescent="0.35">
      <c r="C205" t="s">
        <v>529</v>
      </c>
      <c r="D205" t="s">
        <v>432</v>
      </c>
      <c r="E205" s="77">
        <v>12</v>
      </c>
      <c r="F205" s="77">
        <v>40</v>
      </c>
      <c r="G205" s="77">
        <v>480</v>
      </c>
    </row>
    <row r="206" spans="2:7" x14ac:dyDescent="0.35">
      <c r="C206" t="s">
        <v>552</v>
      </c>
      <c r="D206" t="s">
        <v>431</v>
      </c>
      <c r="E206" s="77">
        <v>4</v>
      </c>
      <c r="F206" s="77">
        <v>2002</v>
      </c>
      <c r="G206" s="77">
        <v>8008</v>
      </c>
    </row>
    <row r="207" spans="2:7" x14ac:dyDescent="0.35">
      <c r="D207" t="s">
        <v>491</v>
      </c>
      <c r="E207" s="77">
        <v>4</v>
      </c>
      <c r="F207" s="77">
        <v>2002</v>
      </c>
      <c r="G207" s="77">
        <v>8008</v>
      </c>
    </row>
    <row r="208" spans="2:7" x14ac:dyDescent="0.35">
      <c r="C208" t="s">
        <v>551</v>
      </c>
      <c r="D208" t="s">
        <v>435</v>
      </c>
      <c r="E208" s="77">
        <v>2</v>
      </c>
      <c r="F208" s="77">
        <v>240</v>
      </c>
      <c r="G208" s="77">
        <v>480</v>
      </c>
    </row>
    <row r="209" spans="1:7" x14ac:dyDescent="0.35">
      <c r="B209" s="79" t="s">
        <v>450</v>
      </c>
      <c r="C209" s="79"/>
      <c r="D209" s="79"/>
      <c r="E209" s="80">
        <v>60</v>
      </c>
      <c r="F209" s="80">
        <v>10302</v>
      </c>
      <c r="G209" s="80">
        <v>57526</v>
      </c>
    </row>
    <row r="210" spans="1:7" x14ac:dyDescent="0.35">
      <c r="B210" t="s">
        <v>461</v>
      </c>
      <c r="C210">
        <v>18084</v>
      </c>
      <c r="D210" t="s">
        <v>462</v>
      </c>
      <c r="E210" s="77">
        <v>12</v>
      </c>
      <c r="F210" s="77">
        <v>700</v>
      </c>
      <c r="G210" s="77">
        <v>8400</v>
      </c>
    </row>
    <row r="211" spans="1:7" x14ac:dyDescent="0.35">
      <c r="B211" s="79" t="s">
        <v>472</v>
      </c>
      <c r="C211" s="79"/>
      <c r="D211" s="79"/>
      <c r="E211" s="80">
        <v>12</v>
      </c>
      <c r="F211" s="80">
        <v>700</v>
      </c>
      <c r="G211" s="80">
        <v>8400</v>
      </c>
    </row>
    <row r="212" spans="1:7" x14ac:dyDescent="0.35">
      <c r="B212" t="s">
        <v>502</v>
      </c>
      <c r="C212" t="s">
        <v>532</v>
      </c>
      <c r="D212" t="s">
        <v>518</v>
      </c>
      <c r="E212" s="77">
        <v>10</v>
      </c>
      <c r="F212" s="77">
        <v>333</v>
      </c>
      <c r="G212" s="77">
        <v>3330</v>
      </c>
    </row>
    <row r="213" spans="1:7" x14ac:dyDescent="0.35">
      <c r="C213" t="s">
        <v>595</v>
      </c>
      <c r="D213" t="s">
        <v>592</v>
      </c>
      <c r="E213" s="77">
        <v>8</v>
      </c>
      <c r="F213" s="77">
        <v>362.6</v>
      </c>
      <c r="G213" s="77">
        <v>2900.8</v>
      </c>
    </row>
    <row r="214" spans="1:7" x14ac:dyDescent="0.35">
      <c r="D214" t="s">
        <v>593</v>
      </c>
      <c r="E214" s="77">
        <v>2</v>
      </c>
      <c r="F214" s="77">
        <v>486</v>
      </c>
      <c r="G214" s="77">
        <v>972</v>
      </c>
    </row>
    <row r="215" spans="1:7" x14ac:dyDescent="0.35">
      <c r="D215" t="s">
        <v>594</v>
      </c>
      <c r="E215" s="77">
        <v>4</v>
      </c>
      <c r="F215" s="77">
        <v>595.20000000000005</v>
      </c>
      <c r="G215" s="77">
        <v>2380.8000000000002</v>
      </c>
    </row>
    <row r="216" spans="1:7" x14ac:dyDescent="0.35">
      <c r="C216" t="s">
        <v>604</v>
      </c>
      <c r="D216" t="s">
        <v>592</v>
      </c>
      <c r="E216" s="77">
        <v>2</v>
      </c>
      <c r="F216" s="77">
        <v>362.6</v>
      </c>
      <c r="G216" s="77">
        <v>725.2</v>
      </c>
    </row>
    <row r="217" spans="1:7" x14ac:dyDescent="0.35">
      <c r="C217" t="s">
        <v>605</v>
      </c>
      <c r="D217" t="s">
        <v>592</v>
      </c>
      <c r="E217" s="77">
        <v>2</v>
      </c>
      <c r="F217" s="77">
        <v>362.6</v>
      </c>
      <c r="G217" s="77">
        <v>725.2</v>
      </c>
    </row>
    <row r="218" spans="1:7" x14ac:dyDescent="0.35">
      <c r="B218" s="79" t="s">
        <v>517</v>
      </c>
      <c r="C218" s="79"/>
      <c r="D218" s="79"/>
      <c r="E218" s="80">
        <v>28</v>
      </c>
      <c r="F218" s="80">
        <v>2502</v>
      </c>
      <c r="G218" s="80">
        <v>11034.000000000002</v>
      </c>
    </row>
    <row r="219" spans="1:7" x14ac:dyDescent="0.35">
      <c r="A219" s="132" t="s">
        <v>475</v>
      </c>
      <c r="B219" s="132"/>
      <c r="C219" s="132"/>
      <c r="D219" s="132"/>
      <c r="E219" s="133">
        <v>1145</v>
      </c>
      <c r="F219" s="133">
        <v>80180.550000000017</v>
      </c>
      <c r="G219" s="133">
        <v>547074.69999999995</v>
      </c>
    </row>
    <row r="220" spans="1:7" x14ac:dyDescent="0.35">
      <c r="A220">
        <v>2022</v>
      </c>
      <c r="B220" t="s">
        <v>10</v>
      </c>
      <c r="C220" t="s">
        <v>335</v>
      </c>
      <c r="D220" t="s">
        <v>265</v>
      </c>
      <c r="E220" s="77">
        <v>1</v>
      </c>
      <c r="F220" s="77">
        <v>345</v>
      </c>
      <c r="G220" s="77">
        <v>345</v>
      </c>
    </row>
    <row r="221" spans="1:7" x14ac:dyDescent="0.35">
      <c r="D221" t="s">
        <v>233</v>
      </c>
      <c r="E221" s="77">
        <v>2</v>
      </c>
      <c r="F221" s="77">
        <v>390</v>
      </c>
      <c r="G221" s="77">
        <v>780</v>
      </c>
    </row>
    <row r="222" spans="1:7" x14ac:dyDescent="0.35">
      <c r="D222" t="s">
        <v>19</v>
      </c>
      <c r="E222" s="77">
        <v>12</v>
      </c>
      <c r="F222" s="77">
        <v>90</v>
      </c>
      <c r="G222" s="77">
        <v>1080</v>
      </c>
    </row>
    <row r="223" spans="1:7" x14ac:dyDescent="0.35">
      <c r="D223" t="s">
        <v>29</v>
      </c>
      <c r="E223" s="77">
        <v>35</v>
      </c>
      <c r="F223" s="77">
        <v>5445</v>
      </c>
      <c r="G223" s="77">
        <v>63525</v>
      </c>
    </row>
    <row r="224" spans="1:7" x14ac:dyDescent="0.35">
      <c r="D224" t="s">
        <v>254</v>
      </c>
      <c r="E224" s="77">
        <v>1</v>
      </c>
      <c r="F224" s="77">
        <v>110</v>
      </c>
      <c r="G224" s="77">
        <v>110</v>
      </c>
    </row>
    <row r="225" spans="2:7" x14ac:dyDescent="0.35">
      <c r="D225" t="s">
        <v>64</v>
      </c>
      <c r="E225" s="77">
        <v>15</v>
      </c>
      <c r="F225" s="77">
        <v>1815</v>
      </c>
      <c r="G225" s="77">
        <v>27225</v>
      </c>
    </row>
    <row r="226" spans="2:7" x14ac:dyDescent="0.35">
      <c r="D226" t="s">
        <v>28</v>
      </c>
      <c r="E226" s="77">
        <v>40</v>
      </c>
      <c r="F226" s="77">
        <v>32.5</v>
      </c>
      <c r="G226" s="77">
        <v>1300</v>
      </c>
    </row>
    <row r="227" spans="2:7" x14ac:dyDescent="0.35">
      <c r="D227" t="s">
        <v>405</v>
      </c>
      <c r="E227" s="77">
        <v>20</v>
      </c>
      <c r="F227" s="77">
        <v>65</v>
      </c>
      <c r="G227" s="77">
        <v>1300</v>
      </c>
    </row>
    <row r="228" spans="2:7" x14ac:dyDescent="0.35">
      <c r="B228" s="79" t="s">
        <v>294</v>
      </c>
      <c r="C228" s="79"/>
      <c r="D228" s="79"/>
      <c r="E228" s="80">
        <v>126</v>
      </c>
      <c r="F228" s="80">
        <v>8292.5</v>
      </c>
      <c r="G228" s="80">
        <v>95665</v>
      </c>
    </row>
    <row r="229" spans="2:7" x14ac:dyDescent="0.35">
      <c r="B229" t="s">
        <v>307</v>
      </c>
      <c r="C229" t="s">
        <v>655</v>
      </c>
      <c r="D229" t="s">
        <v>650</v>
      </c>
      <c r="E229" s="77">
        <v>4</v>
      </c>
      <c r="F229" s="77">
        <v>305</v>
      </c>
      <c r="G229" s="77">
        <v>1220</v>
      </c>
    </row>
    <row r="230" spans="2:7" x14ac:dyDescent="0.35">
      <c r="B230" s="79" t="s">
        <v>398</v>
      </c>
      <c r="C230" s="79"/>
      <c r="D230" s="79"/>
      <c r="E230" s="80">
        <v>4</v>
      </c>
      <c r="F230" s="80">
        <v>305</v>
      </c>
      <c r="G230" s="80">
        <v>1220</v>
      </c>
    </row>
    <row r="231" spans="2:7" x14ac:dyDescent="0.35">
      <c r="B231" t="s">
        <v>347</v>
      </c>
      <c r="C231" t="s">
        <v>656</v>
      </c>
      <c r="D231" t="s">
        <v>489</v>
      </c>
      <c r="E231" s="77">
        <v>6</v>
      </c>
      <c r="F231" s="77">
        <v>1936</v>
      </c>
      <c r="G231" s="77">
        <v>11616</v>
      </c>
    </row>
    <row r="232" spans="2:7" x14ac:dyDescent="0.35">
      <c r="D232" t="s">
        <v>584</v>
      </c>
      <c r="E232" s="77">
        <v>4</v>
      </c>
      <c r="F232" s="77">
        <v>1936</v>
      </c>
      <c r="G232" s="77">
        <v>7744</v>
      </c>
    </row>
    <row r="233" spans="2:7" x14ac:dyDescent="0.35">
      <c r="D233" t="s">
        <v>627</v>
      </c>
      <c r="E233" s="77">
        <v>20</v>
      </c>
      <c r="F233" s="77">
        <v>270</v>
      </c>
      <c r="G233" s="77">
        <v>5400</v>
      </c>
    </row>
    <row r="234" spans="2:7" x14ac:dyDescent="0.35">
      <c r="D234" t="s">
        <v>628</v>
      </c>
      <c r="E234" s="77">
        <v>2</v>
      </c>
      <c r="F234" s="77">
        <v>270</v>
      </c>
      <c r="G234" s="77">
        <v>540</v>
      </c>
    </row>
    <row r="235" spans="2:7" x14ac:dyDescent="0.35">
      <c r="C235" t="s">
        <v>657</v>
      </c>
      <c r="D235" t="s">
        <v>489</v>
      </c>
      <c r="E235" s="77">
        <v>2</v>
      </c>
      <c r="F235" s="77">
        <v>1936</v>
      </c>
      <c r="G235" s="77">
        <v>3872</v>
      </c>
    </row>
    <row r="236" spans="2:7" x14ac:dyDescent="0.35">
      <c r="D236" t="s">
        <v>584</v>
      </c>
      <c r="E236" s="77">
        <v>8</v>
      </c>
      <c r="F236" s="77">
        <v>1936</v>
      </c>
      <c r="G236" s="77">
        <v>15488</v>
      </c>
    </row>
    <row r="237" spans="2:7" x14ac:dyDescent="0.35">
      <c r="D237" t="s">
        <v>639</v>
      </c>
      <c r="E237" s="77">
        <v>20</v>
      </c>
      <c r="F237" s="77">
        <v>283.5</v>
      </c>
      <c r="G237" s="77">
        <v>5670</v>
      </c>
    </row>
    <row r="238" spans="2:7" x14ac:dyDescent="0.35">
      <c r="C238" t="s">
        <v>658</v>
      </c>
      <c r="D238" t="s">
        <v>627</v>
      </c>
      <c r="E238" s="77">
        <v>4</v>
      </c>
      <c r="F238" s="77">
        <v>270</v>
      </c>
      <c r="G238" s="77">
        <v>1080</v>
      </c>
    </row>
    <row r="239" spans="2:7" x14ac:dyDescent="0.35">
      <c r="D239" t="s">
        <v>628</v>
      </c>
      <c r="E239" s="77">
        <v>6</v>
      </c>
      <c r="F239" s="77">
        <v>270</v>
      </c>
      <c r="G239" s="77">
        <v>1620</v>
      </c>
    </row>
    <row r="240" spans="2:7" x14ac:dyDescent="0.35">
      <c r="C240" t="s">
        <v>659</v>
      </c>
      <c r="D240" t="s">
        <v>584</v>
      </c>
      <c r="E240" s="77">
        <v>4</v>
      </c>
      <c r="F240" s="77">
        <v>1936</v>
      </c>
      <c r="G240" s="77">
        <v>7744</v>
      </c>
    </row>
    <row r="241" spans="1:7" x14ac:dyDescent="0.35">
      <c r="D241" t="s">
        <v>660</v>
      </c>
      <c r="E241" s="77">
        <v>1</v>
      </c>
      <c r="F241" s="77">
        <v>1936</v>
      </c>
      <c r="G241" s="77">
        <v>1936</v>
      </c>
    </row>
    <row r="242" spans="1:7" x14ac:dyDescent="0.35">
      <c r="D242" t="s">
        <v>693</v>
      </c>
      <c r="E242" s="77">
        <v>12</v>
      </c>
      <c r="F242" s="77">
        <v>46</v>
      </c>
      <c r="G242" s="77">
        <v>552</v>
      </c>
    </row>
    <row r="243" spans="1:7" x14ac:dyDescent="0.35">
      <c r="C243" t="s">
        <v>661</v>
      </c>
      <c r="D243" t="s">
        <v>489</v>
      </c>
      <c r="E243" s="77">
        <v>9</v>
      </c>
      <c r="F243" s="77">
        <v>1936</v>
      </c>
      <c r="G243" s="77">
        <v>17424</v>
      </c>
    </row>
    <row r="244" spans="1:7" x14ac:dyDescent="0.35">
      <c r="D244" t="s">
        <v>627</v>
      </c>
      <c r="E244" s="77">
        <v>20</v>
      </c>
      <c r="F244" s="77">
        <v>270</v>
      </c>
      <c r="G244" s="77">
        <v>5400</v>
      </c>
    </row>
    <row r="245" spans="1:7" x14ac:dyDescent="0.35">
      <c r="D245" t="s">
        <v>628</v>
      </c>
      <c r="E245" s="77">
        <v>5</v>
      </c>
      <c r="F245" s="77">
        <v>270</v>
      </c>
      <c r="G245" s="77">
        <v>1350</v>
      </c>
    </row>
    <row r="246" spans="1:7" x14ac:dyDescent="0.35">
      <c r="D246" t="s">
        <v>660</v>
      </c>
      <c r="E246" s="77">
        <v>1</v>
      </c>
      <c r="F246" s="77">
        <v>1936</v>
      </c>
      <c r="G246" s="77">
        <v>1936</v>
      </c>
    </row>
    <row r="247" spans="1:7" x14ac:dyDescent="0.35">
      <c r="D247" t="s">
        <v>662</v>
      </c>
      <c r="E247" s="77">
        <v>10</v>
      </c>
      <c r="F247" s="77">
        <v>486</v>
      </c>
      <c r="G247" s="77">
        <v>4860</v>
      </c>
    </row>
    <row r="248" spans="1:7" x14ac:dyDescent="0.35">
      <c r="C248" t="s">
        <v>683</v>
      </c>
      <c r="D248" t="s">
        <v>628</v>
      </c>
      <c r="E248" s="77">
        <v>10</v>
      </c>
      <c r="F248" s="77">
        <v>270</v>
      </c>
      <c r="G248" s="77">
        <v>2700</v>
      </c>
    </row>
    <row r="249" spans="1:7" x14ac:dyDescent="0.35">
      <c r="B249" s="79" t="s">
        <v>402</v>
      </c>
      <c r="C249" s="79"/>
      <c r="D249" s="79"/>
      <c r="E249" s="80">
        <v>144</v>
      </c>
      <c r="F249" s="80">
        <v>18193.5</v>
      </c>
      <c r="G249" s="80">
        <v>96932</v>
      </c>
    </row>
    <row r="250" spans="1:7" x14ac:dyDescent="0.35">
      <c r="B250" t="s">
        <v>696</v>
      </c>
      <c r="C250" t="s">
        <v>740</v>
      </c>
      <c r="D250" t="s">
        <v>697</v>
      </c>
      <c r="E250" s="77">
        <v>1</v>
      </c>
      <c r="F250" s="77">
        <v>1804</v>
      </c>
      <c r="G250" s="77">
        <v>1804</v>
      </c>
    </row>
    <row r="251" spans="1:7" x14ac:dyDescent="0.35">
      <c r="B251" s="79" t="s">
        <v>704</v>
      </c>
      <c r="C251" s="79"/>
      <c r="D251" s="79"/>
      <c r="E251" s="80">
        <v>1</v>
      </c>
      <c r="F251" s="80">
        <v>1804</v>
      </c>
      <c r="G251" s="80">
        <v>1804</v>
      </c>
    </row>
    <row r="252" spans="1:7" x14ac:dyDescent="0.35">
      <c r="A252" s="132" t="s">
        <v>677</v>
      </c>
      <c r="B252" s="132"/>
      <c r="C252" s="132"/>
      <c r="D252" s="132"/>
      <c r="E252" s="133">
        <v>275</v>
      </c>
      <c r="F252" s="133">
        <v>28595</v>
      </c>
      <c r="G252" s="133">
        <v>195621</v>
      </c>
    </row>
    <row r="253" spans="1:7" x14ac:dyDescent="0.35">
      <c r="A253" s="76" t="s">
        <v>181</v>
      </c>
      <c r="B253" s="76"/>
      <c r="C253" s="76"/>
      <c r="D253" s="76"/>
      <c r="E253" s="78">
        <v>1990</v>
      </c>
      <c r="F253" s="78">
        <v>142954.19</v>
      </c>
      <c r="G253" s="78">
        <v>955904.20000000019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00"/>
  <sheetViews>
    <sheetView topLeftCell="C79" zoomScaleNormal="100" workbookViewId="0">
      <selection activeCell="O89" sqref="O89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7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16</v>
      </c>
      <c r="D6" s="50">
        <v>16</v>
      </c>
      <c r="E6" s="50">
        <v>0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180</v>
      </c>
      <c r="N7" s="50">
        <v>166</v>
      </c>
      <c r="O7" s="50">
        <v>14</v>
      </c>
    </row>
    <row r="8" spans="1:15" x14ac:dyDescent="0.35">
      <c r="B8" t="s">
        <v>194</v>
      </c>
      <c r="C8" s="50">
        <v>5</v>
      </c>
      <c r="D8" s="50">
        <v>5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229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180</v>
      </c>
      <c r="M9" s="50">
        <v>41</v>
      </c>
      <c r="N9" s="50">
        <v>41</v>
      </c>
      <c r="O9" s="50">
        <v>0</v>
      </c>
    </row>
    <row r="10" spans="1:15" x14ac:dyDescent="0.35">
      <c r="B10" t="s">
        <v>318</v>
      </c>
      <c r="C10" s="50">
        <v>20</v>
      </c>
      <c r="D10" s="50">
        <v>13</v>
      </c>
      <c r="E10" s="50">
        <v>7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313</v>
      </c>
      <c r="C11" s="50">
        <v>2</v>
      </c>
      <c r="D11" s="50">
        <v>1</v>
      </c>
      <c r="E11" s="50">
        <v>1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314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334</v>
      </c>
      <c r="C13" s="50">
        <v>2</v>
      </c>
      <c r="D13" s="50">
        <v>2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405</v>
      </c>
      <c r="C14" s="50">
        <v>8</v>
      </c>
      <c r="D14" s="50">
        <v>8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650</v>
      </c>
      <c r="C15" s="50">
        <v>4</v>
      </c>
      <c r="D15" s="50">
        <v>4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A16" s="51" t="s">
        <v>186</v>
      </c>
      <c r="B16" s="51"/>
      <c r="C16" s="52">
        <v>82</v>
      </c>
      <c r="D16" s="52">
        <v>74</v>
      </c>
      <c r="E16" s="52">
        <v>8</v>
      </c>
      <c r="F16" s="61"/>
      <c r="G16" s="61"/>
      <c r="H16" s="61"/>
      <c r="L16" t="s">
        <v>29</v>
      </c>
      <c r="M16" s="50">
        <v>190</v>
      </c>
      <c r="N16" s="50">
        <v>175</v>
      </c>
      <c r="O16" s="50">
        <v>15</v>
      </c>
    </row>
    <row r="17" spans="1:15" x14ac:dyDescent="0.35">
      <c r="A17">
        <v>6</v>
      </c>
      <c r="B17" t="s">
        <v>19</v>
      </c>
      <c r="C17" s="50">
        <v>12</v>
      </c>
      <c r="D17" s="50">
        <v>12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177</v>
      </c>
      <c r="C18" s="50">
        <v>16</v>
      </c>
      <c r="D18" s="50">
        <v>16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17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80</v>
      </c>
      <c r="N19" s="50">
        <v>71</v>
      </c>
      <c r="O19" s="50">
        <v>9</v>
      </c>
    </row>
    <row r="20" spans="1:15" x14ac:dyDescent="0.35">
      <c r="B20" t="s">
        <v>15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21</v>
      </c>
      <c r="C21" s="50">
        <v>1</v>
      </c>
      <c r="D21" s="50">
        <v>1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A22" s="51" t="s">
        <v>182</v>
      </c>
      <c r="B22" s="51"/>
      <c r="C22" s="52">
        <v>32</v>
      </c>
      <c r="D22" s="52">
        <v>32</v>
      </c>
      <c r="E22" s="52">
        <v>0</v>
      </c>
      <c r="F22" s="61"/>
      <c r="G22" s="61"/>
      <c r="H22" s="61"/>
      <c r="L22" t="s">
        <v>28</v>
      </c>
      <c r="M22" s="50">
        <v>327</v>
      </c>
      <c r="N22" s="50">
        <v>288</v>
      </c>
      <c r="O22" s="50">
        <v>39</v>
      </c>
    </row>
    <row r="23" spans="1:15" x14ac:dyDescent="0.35">
      <c r="A23">
        <v>7</v>
      </c>
      <c r="B23" t="s">
        <v>19</v>
      </c>
      <c r="C23" s="50">
        <v>20</v>
      </c>
      <c r="D23" s="50">
        <v>20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176</v>
      </c>
      <c r="C24" s="50">
        <v>20</v>
      </c>
      <c r="D24" s="50">
        <v>20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15</v>
      </c>
      <c r="O24" s="50">
        <v>4</v>
      </c>
    </row>
    <row r="25" spans="1:15" x14ac:dyDescent="0.35">
      <c r="B25" t="s">
        <v>16</v>
      </c>
      <c r="C25" s="50">
        <v>10</v>
      </c>
      <c r="D25" s="50">
        <v>10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31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29</v>
      </c>
      <c r="C27" s="50">
        <v>12</v>
      </c>
      <c r="D27" s="50">
        <v>12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15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B29" t="s">
        <v>14</v>
      </c>
      <c r="C29" s="50">
        <v>2</v>
      </c>
      <c r="D29" s="50">
        <v>2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B30" t="s">
        <v>28</v>
      </c>
      <c r="C30" s="50">
        <v>40</v>
      </c>
      <c r="D30" s="50">
        <v>40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37</v>
      </c>
      <c r="C31" s="50">
        <v>1</v>
      </c>
      <c r="D31" s="50">
        <v>1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33</v>
      </c>
      <c r="C32" s="50">
        <v>1</v>
      </c>
      <c r="D32" s="50">
        <v>1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A33" s="51" t="s">
        <v>187</v>
      </c>
      <c r="B33" s="51"/>
      <c r="C33" s="52">
        <v>109</v>
      </c>
      <c r="D33" s="52">
        <v>109</v>
      </c>
      <c r="E33" s="52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A34">
        <v>8</v>
      </c>
      <c r="B34" t="s">
        <v>63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180</v>
      </c>
      <c r="C35" s="50">
        <v>4</v>
      </c>
      <c r="D35" s="50">
        <v>4</v>
      </c>
      <c r="E35" s="50">
        <v>0</v>
      </c>
      <c r="F35" s="61"/>
      <c r="G35" s="61"/>
      <c r="H35" s="61"/>
      <c r="L35" t="s">
        <v>233</v>
      </c>
      <c r="M35" s="50">
        <v>17</v>
      </c>
      <c r="N35" s="50">
        <v>15</v>
      </c>
      <c r="O35" s="50">
        <v>2</v>
      </c>
    </row>
    <row r="36" spans="1:15" x14ac:dyDescent="0.35">
      <c r="B36" t="s">
        <v>55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17</v>
      </c>
      <c r="C37" s="50">
        <v>4</v>
      </c>
      <c r="D37" s="50">
        <v>4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29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245</v>
      </c>
      <c r="M38" s="50">
        <v>28</v>
      </c>
      <c r="N38" s="50">
        <v>24</v>
      </c>
      <c r="O38" s="50">
        <v>4</v>
      </c>
    </row>
    <row r="39" spans="1:15" x14ac:dyDescent="0.35">
      <c r="B39" t="s">
        <v>64</v>
      </c>
      <c r="C39" s="50">
        <v>10</v>
      </c>
      <c r="D39" s="50">
        <v>10</v>
      </c>
      <c r="E39" s="50">
        <v>0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B40" t="s">
        <v>37</v>
      </c>
      <c r="C40" s="50">
        <v>2</v>
      </c>
      <c r="D40" s="50">
        <v>2</v>
      </c>
      <c r="E40" s="50">
        <v>0</v>
      </c>
      <c r="F40" s="61"/>
      <c r="G40" s="61"/>
      <c r="H40" s="61"/>
      <c r="L40" t="s">
        <v>254</v>
      </c>
      <c r="M40" s="50">
        <v>2</v>
      </c>
      <c r="N40" s="50">
        <v>2</v>
      </c>
      <c r="O40" s="50">
        <v>0</v>
      </c>
    </row>
    <row r="41" spans="1:15" x14ac:dyDescent="0.35">
      <c r="A41" s="51" t="s">
        <v>185</v>
      </c>
      <c r="B41" s="51"/>
      <c r="C41" s="52">
        <v>33</v>
      </c>
      <c r="D41" s="52">
        <v>33</v>
      </c>
      <c r="E41" s="52">
        <v>0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A42">
        <v>9</v>
      </c>
      <c r="B42" t="s">
        <v>19</v>
      </c>
      <c r="C42" s="50">
        <v>20</v>
      </c>
      <c r="D42" s="50">
        <v>20</v>
      </c>
      <c r="E42" s="50">
        <v>0</v>
      </c>
      <c r="F42" s="61"/>
      <c r="G42" s="61"/>
      <c r="H42" s="61"/>
      <c r="L42" t="s">
        <v>318</v>
      </c>
      <c r="M42" s="50">
        <v>20</v>
      </c>
      <c r="N42" s="50">
        <v>13</v>
      </c>
      <c r="O42" s="50">
        <v>7</v>
      </c>
    </row>
    <row r="43" spans="1:15" x14ac:dyDescent="0.35">
      <c r="B43" t="s">
        <v>180</v>
      </c>
      <c r="C43" s="50">
        <v>6</v>
      </c>
      <c r="D43" s="50">
        <v>6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1</v>
      </c>
      <c r="O43" s="50">
        <v>1</v>
      </c>
    </row>
    <row r="44" spans="1:15" x14ac:dyDescent="0.35">
      <c r="B44" t="s">
        <v>177</v>
      </c>
      <c r="C44" s="50">
        <v>6</v>
      </c>
      <c r="D44" s="50">
        <v>6</v>
      </c>
      <c r="E44" s="50">
        <v>0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B45" t="s">
        <v>16</v>
      </c>
      <c r="C45" s="50">
        <v>30</v>
      </c>
      <c r="D45" s="50">
        <v>30</v>
      </c>
      <c r="E45" s="50">
        <v>0</v>
      </c>
      <c r="F45" s="61"/>
      <c r="G45" s="61"/>
      <c r="H45" s="61"/>
      <c r="L45" t="s">
        <v>334</v>
      </c>
      <c r="M45" s="50">
        <v>2</v>
      </c>
      <c r="N45" s="50">
        <v>2</v>
      </c>
      <c r="O45" s="50">
        <v>0</v>
      </c>
    </row>
    <row r="46" spans="1:15" x14ac:dyDescent="0.35">
      <c r="B46" t="s">
        <v>31</v>
      </c>
      <c r="C46" s="50">
        <v>2</v>
      </c>
      <c r="D46" s="50">
        <v>2</v>
      </c>
      <c r="E46" s="50">
        <v>0</v>
      </c>
      <c r="F46" s="61"/>
      <c r="G46" s="61"/>
      <c r="H46" s="61"/>
      <c r="L46" t="s">
        <v>356</v>
      </c>
      <c r="M46" s="50">
        <v>14</v>
      </c>
      <c r="N46" s="50">
        <v>14</v>
      </c>
      <c r="O46" s="50">
        <v>0</v>
      </c>
    </row>
    <row r="47" spans="1:15" x14ac:dyDescent="0.35">
      <c r="B47" t="s">
        <v>29</v>
      </c>
      <c r="C47" s="50">
        <v>27</v>
      </c>
      <c r="D47" s="50">
        <v>27</v>
      </c>
      <c r="E47" s="50">
        <v>0</v>
      </c>
      <c r="F47" s="61"/>
      <c r="G47" s="61"/>
      <c r="H47" s="61"/>
      <c r="L47" t="s">
        <v>357</v>
      </c>
      <c r="M47" s="50">
        <v>3</v>
      </c>
      <c r="N47" s="50">
        <v>3</v>
      </c>
      <c r="O47" s="50">
        <v>0</v>
      </c>
    </row>
    <row r="48" spans="1:15" x14ac:dyDescent="0.35">
      <c r="B48" t="s">
        <v>64</v>
      </c>
      <c r="C48" s="50">
        <v>10</v>
      </c>
      <c r="D48" s="50">
        <v>10</v>
      </c>
      <c r="E48" s="50">
        <v>0</v>
      </c>
      <c r="F48" s="61"/>
      <c r="G48" s="61"/>
      <c r="H48" s="61"/>
      <c r="L48" t="s">
        <v>358</v>
      </c>
      <c r="M48" s="50">
        <v>6</v>
      </c>
      <c r="N48" s="50">
        <v>6</v>
      </c>
      <c r="O48" s="50">
        <v>0</v>
      </c>
    </row>
    <row r="49" spans="1:15" x14ac:dyDescent="0.35">
      <c r="B49" t="s">
        <v>37</v>
      </c>
      <c r="C49" s="50">
        <v>6</v>
      </c>
      <c r="D49" s="50">
        <v>6</v>
      </c>
      <c r="E49" s="50">
        <v>0</v>
      </c>
      <c r="F49" s="61"/>
      <c r="G49" s="61"/>
      <c r="H49" s="61"/>
      <c r="L49" t="s">
        <v>365</v>
      </c>
      <c r="M49" s="50">
        <v>2</v>
      </c>
      <c r="N49" s="50">
        <v>2</v>
      </c>
      <c r="O49" s="50">
        <v>0</v>
      </c>
    </row>
    <row r="50" spans="1:15" x14ac:dyDescent="0.35">
      <c r="B50" t="s">
        <v>33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373</v>
      </c>
      <c r="M50" s="50">
        <v>1</v>
      </c>
      <c r="N50" s="50">
        <v>1</v>
      </c>
      <c r="O50" s="50">
        <v>0</v>
      </c>
    </row>
    <row r="51" spans="1:15" x14ac:dyDescent="0.35">
      <c r="B51" t="s">
        <v>233</v>
      </c>
      <c r="C51" s="50">
        <v>2</v>
      </c>
      <c r="D51" s="50">
        <v>2</v>
      </c>
      <c r="E51" s="50">
        <v>0</v>
      </c>
      <c r="F51" s="61"/>
      <c r="G51" s="61"/>
      <c r="H51" s="61"/>
      <c r="L51" t="s">
        <v>359</v>
      </c>
      <c r="M51" s="50">
        <v>20</v>
      </c>
      <c r="N51" s="50">
        <v>20</v>
      </c>
      <c r="O51" s="50">
        <v>0</v>
      </c>
    </row>
    <row r="52" spans="1:15" x14ac:dyDescent="0.35">
      <c r="B52" t="s">
        <v>265</v>
      </c>
      <c r="C52" s="50">
        <v>1</v>
      </c>
      <c r="D52" s="50">
        <v>1</v>
      </c>
      <c r="E52" s="50">
        <v>0</v>
      </c>
      <c r="F52" s="61"/>
      <c r="G52" s="61"/>
      <c r="H52" s="61"/>
      <c r="L52" t="s">
        <v>375</v>
      </c>
      <c r="M52" s="50">
        <v>118</v>
      </c>
      <c r="N52" s="50">
        <v>118</v>
      </c>
      <c r="O52" s="50">
        <v>0</v>
      </c>
    </row>
    <row r="53" spans="1:15" x14ac:dyDescent="0.35">
      <c r="B53" t="s">
        <v>375</v>
      </c>
      <c r="C53" s="50">
        <v>32</v>
      </c>
      <c r="D53" s="50">
        <v>32</v>
      </c>
      <c r="E53" s="50">
        <v>0</v>
      </c>
      <c r="F53" s="61"/>
      <c r="G53" s="61"/>
      <c r="H53" s="61"/>
      <c r="L53" t="s">
        <v>378</v>
      </c>
      <c r="M53" s="50">
        <v>16</v>
      </c>
      <c r="N53" s="50">
        <v>16</v>
      </c>
      <c r="O53" s="50">
        <v>0</v>
      </c>
    </row>
    <row r="54" spans="1:15" x14ac:dyDescent="0.35">
      <c r="B54" t="s">
        <v>405</v>
      </c>
      <c r="C54" s="50">
        <v>12</v>
      </c>
      <c r="D54" s="50">
        <v>12</v>
      </c>
      <c r="E54" s="50">
        <v>0</v>
      </c>
      <c r="F54" s="61"/>
      <c r="G54" s="61"/>
      <c r="H54" s="61"/>
      <c r="L54" t="s">
        <v>405</v>
      </c>
      <c r="M54" s="50">
        <v>89</v>
      </c>
      <c r="N54" s="50">
        <v>82</v>
      </c>
      <c r="O54" s="50">
        <v>7</v>
      </c>
    </row>
    <row r="55" spans="1:15" x14ac:dyDescent="0.35">
      <c r="A55" s="51" t="s">
        <v>183</v>
      </c>
      <c r="B55" s="51"/>
      <c r="C55" s="52">
        <v>155</v>
      </c>
      <c r="D55" s="52">
        <v>155</v>
      </c>
      <c r="E55" s="52">
        <v>0</v>
      </c>
      <c r="F55" s="61"/>
      <c r="G55" s="61"/>
      <c r="H55" s="61"/>
      <c r="L55" t="s">
        <v>426</v>
      </c>
      <c r="M55" s="50">
        <v>1</v>
      </c>
      <c r="N55" s="50">
        <v>1</v>
      </c>
      <c r="O55" s="50">
        <v>0</v>
      </c>
    </row>
    <row r="56" spans="1:15" x14ac:dyDescent="0.35">
      <c r="A56">
        <v>10</v>
      </c>
      <c r="B56" t="s">
        <v>134</v>
      </c>
      <c r="C56" s="50">
        <v>1</v>
      </c>
      <c r="D56" s="50">
        <v>1</v>
      </c>
      <c r="E56" s="50">
        <v>0</v>
      </c>
      <c r="F56" s="61"/>
      <c r="G56" s="61"/>
      <c r="H56" s="61"/>
      <c r="L56" t="s">
        <v>436</v>
      </c>
      <c r="M56" s="50">
        <v>4</v>
      </c>
      <c r="N56" s="50">
        <v>4</v>
      </c>
      <c r="O56" s="50">
        <v>0</v>
      </c>
    </row>
    <row r="57" spans="1:15" x14ac:dyDescent="0.35">
      <c r="B57" t="s">
        <v>19</v>
      </c>
      <c r="C57" s="50">
        <v>32</v>
      </c>
      <c r="D57" s="50">
        <v>32</v>
      </c>
      <c r="E57" s="50">
        <v>0</v>
      </c>
      <c r="F57" s="61"/>
      <c r="G57" s="61"/>
      <c r="H57" s="61"/>
      <c r="L57" t="s">
        <v>435</v>
      </c>
      <c r="M57" s="50">
        <v>49</v>
      </c>
      <c r="N57" s="50">
        <v>49</v>
      </c>
      <c r="O57" s="50">
        <v>0</v>
      </c>
    </row>
    <row r="58" spans="1:15" x14ac:dyDescent="0.35">
      <c r="B58" t="s">
        <v>180</v>
      </c>
      <c r="C58" s="50">
        <v>15</v>
      </c>
      <c r="D58" s="50">
        <v>15</v>
      </c>
      <c r="E58" s="50">
        <v>0</v>
      </c>
      <c r="F58" s="61"/>
      <c r="G58" s="61"/>
      <c r="H58" s="61"/>
      <c r="L58" t="s">
        <v>431</v>
      </c>
      <c r="M58" s="50">
        <v>13</v>
      </c>
      <c r="N58" s="50">
        <v>13</v>
      </c>
      <c r="O58" s="50">
        <v>0</v>
      </c>
    </row>
    <row r="59" spans="1:15" x14ac:dyDescent="0.35">
      <c r="B59" t="s">
        <v>176</v>
      </c>
      <c r="C59" s="50">
        <v>20</v>
      </c>
      <c r="D59" s="50">
        <v>20</v>
      </c>
      <c r="E59" s="50">
        <v>0</v>
      </c>
      <c r="F59" s="61"/>
      <c r="G59" s="61"/>
      <c r="H59" s="61"/>
      <c r="L59" t="s">
        <v>430</v>
      </c>
      <c r="M59" s="50">
        <v>10</v>
      </c>
      <c r="N59" s="50">
        <v>10</v>
      </c>
      <c r="O59" s="50">
        <v>0</v>
      </c>
    </row>
    <row r="60" spans="1:15" x14ac:dyDescent="0.35">
      <c r="B60" t="s">
        <v>177</v>
      </c>
      <c r="C60" s="50">
        <v>20</v>
      </c>
      <c r="D60" s="50">
        <v>20</v>
      </c>
      <c r="E60" s="50">
        <v>0</v>
      </c>
      <c r="F60" s="61"/>
      <c r="G60" s="61"/>
      <c r="H60" s="61"/>
      <c r="L60" t="s">
        <v>432</v>
      </c>
      <c r="M60" s="50">
        <v>12</v>
      </c>
      <c r="N60" s="50">
        <v>12</v>
      </c>
      <c r="O60" s="50">
        <v>0</v>
      </c>
    </row>
    <row r="61" spans="1:15" x14ac:dyDescent="0.35">
      <c r="B61" t="s">
        <v>16</v>
      </c>
      <c r="C61" s="50">
        <v>20</v>
      </c>
      <c r="D61" s="50">
        <v>20</v>
      </c>
      <c r="E61" s="50">
        <v>0</v>
      </c>
      <c r="F61" s="61"/>
      <c r="G61" s="61"/>
      <c r="H61" s="61"/>
      <c r="L61" t="s">
        <v>447</v>
      </c>
      <c r="M61" s="50">
        <v>3</v>
      </c>
      <c r="N61" s="50">
        <v>3</v>
      </c>
      <c r="O61" s="50">
        <v>0</v>
      </c>
    </row>
    <row r="62" spans="1:15" x14ac:dyDescent="0.35">
      <c r="B62" t="s">
        <v>55</v>
      </c>
      <c r="C62" s="50">
        <v>2</v>
      </c>
      <c r="D62" s="50">
        <v>2</v>
      </c>
      <c r="E62" s="50">
        <v>0</v>
      </c>
      <c r="F62" s="61"/>
      <c r="G62" s="61"/>
      <c r="H62" s="61"/>
      <c r="L62" t="s">
        <v>458</v>
      </c>
      <c r="M62" s="50">
        <v>9</v>
      </c>
      <c r="N62" s="50">
        <v>9</v>
      </c>
      <c r="O62" s="50">
        <v>0</v>
      </c>
    </row>
    <row r="63" spans="1:15" x14ac:dyDescent="0.35">
      <c r="B63" t="s">
        <v>17</v>
      </c>
      <c r="C63" s="50">
        <v>4</v>
      </c>
      <c r="D63" s="50">
        <v>4</v>
      </c>
      <c r="E63" s="50">
        <v>0</v>
      </c>
      <c r="F63" s="61"/>
      <c r="G63" s="61"/>
      <c r="H63" s="61"/>
      <c r="L63" t="s">
        <v>462</v>
      </c>
      <c r="M63" s="50">
        <v>12</v>
      </c>
      <c r="N63" s="50">
        <v>12</v>
      </c>
      <c r="O63" s="50">
        <v>0</v>
      </c>
    </row>
    <row r="64" spans="1:15" x14ac:dyDescent="0.35">
      <c r="B64" t="s">
        <v>31</v>
      </c>
      <c r="C64" s="50">
        <v>5</v>
      </c>
      <c r="D64" s="50">
        <v>5</v>
      </c>
      <c r="E64" s="50">
        <v>0</v>
      </c>
      <c r="F64" s="61"/>
      <c r="G64" s="61"/>
      <c r="H64" s="61"/>
      <c r="L64" t="s">
        <v>491</v>
      </c>
      <c r="M64" s="50">
        <v>14</v>
      </c>
      <c r="N64" s="50">
        <v>14</v>
      </c>
      <c r="O64" s="50">
        <v>0</v>
      </c>
    </row>
    <row r="65" spans="2:15" x14ac:dyDescent="0.35">
      <c r="B65" t="s">
        <v>29</v>
      </c>
      <c r="C65" s="50">
        <v>20</v>
      </c>
      <c r="D65" s="50">
        <v>20</v>
      </c>
      <c r="E65" s="50">
        <v>0</v>
      </c>
      <c r="F65" s="61"/>
      <c r="G65" s="61"/>
      <c r="H65" s="61"/>
      <c r="L65" t="s">
        <v>489</v>
      </c>
      <c r="M65" s="50">
        <v>42</v>
      </c>
      <c r="N65" s="50">
        <v>42</v>
      </c>
      <c r="O65" s="50">
        <v>0</v>
      </c>
    </row>
    <row r="66" spans="2:15" x14ac:dyDescent="0.35">
      <c r="B66" t="s">
        <v>153</v>
      </c>
      <c r="C66" s="50">
        <v>1</v>
      </c>
      <c r="D66" s="50">
        <v>1</v>
      </c>
      <c r="E66" s="50">
        <v>0</v>
      </c>
      <c r="F66" s="61"/>
      <c r="G66" s="61"/>
      <c r="H66" s="61"/>
      <c r="L66" t="s">
        <v>501</v>
      </c>
      <c r="M66" s="50">
        <v>1</v>
      </c>
      <c r="N66" s="50"/>
      <c r="O66" s="50">
        <v>1</v>
      </c>
    </row>
    <row r="67" spans="2:15" x14ac:dyDescent="0.35">
      <c r="B67" t="s">
        <v>139</v>
      </c>
      <c r="C67" s="50">
        <v>1</v>
      </c>
      <c r="D67" s="50">
        <v>1</v>
      </c>
      <c r="E67" s="50">
        <v>0</v>
      </c>
      <c r="F67" s="61"/>
      <c r="G67" s="61"/>
      <c r="H67" s="61"/>
      <c r="L67" t="s">
        <v>518</v>
      </c>
      <c r="M67" s="50">
        <v>10</v>
      </c>
      <c r="N67" s="50">
        <v>10</v>
      </c>
      <c r="O67" s="50">
        <v>0</v>
      </c>
    </row>
    <row r="68" spans="2:15" x14ac:dyDescent="0.35">
      <c r="B68" t="s">
        <v>64</v>
      </c>
      <c r="C68" s="50">
        <v>10</v>
      </c>
      <c r="D68" s="50">
        <v>10</v>
      </c>
      <c r="E68" s="50">
        <v>0</v>
      </c>
      <c r="F68" s="61"/>
      <c r="G68" s="61"/>
      <c r="H68" s="61"/>
      <c r="L68" t="s">
        <v>575</v>
      </c>
      <c r="M68" s="50">
        <v>5</v>
      </c>
      <c r="N68" s="50">
        <v>5</v>
      </c>
      <c r="O68" s="50">
        <v>0</v>
      </c>
    </row>
    <row r="69" spans="2:15" x14ac:dyDescent="0.35">
      <c r="B69" t="s">
        <v>28</v>
      </c>
      <c r="C69" s="50">
        <v>2</v>
      </c>
      <c r="D69" s="50">
        <v>2</v>
      </c>
      <c r="E69" s="50">
        <v>0</v>
      </c>
      <c r="F69" s="61"/>
      <c r="G69" s="61"/>
      <c r="H69" s="61"/>
      <c r="L69" t="s">
        <v>573</v>
      </c>
      <c r="M69" s="50">
        <v>2</v>
      </c>
      <c r="N69" s="50">
        <v>2</v>
      </c>
      <c r="O69" s="50">
        <v>0</v>
      </c>
    </row>
    <row r="70" spans="2:15" x14ac:dyDescent="0.35">
      <c r="B70" t="s">
        <v>245</v>
      </c>
      <c r="C70" s="50">
        <v>4</v>
      </c>
      <c r="D70" s="50">
        <v>4</v>
      </c>
      <c r="E70" s="50">
        <v>0</v>
      </c>
      <c r="F70" s="61"/>
      <c r="G70" s="61"/>
      <c r="H70" s="61"/>
      <c r="L70" t="s">
        <v>568</v>
      </c>
      <c r="M70" s="50">
        <v>1</v>
      </c>
      <c r="N70" s="50">
        <v>1</v>
      </c>
      <c r="O70" s="50">
        <v>0</v>
      </c>
    </row>
    <row r="71" spans="2:15" x14ac:dyDescent="0.35">
      <c r="B71" t="s">
        <v>359</v>
      </c>
      <c r="C71" s="50">
        <v>10</v>
      </c>
      <c r="D71" s="50">
        <v>10</v>
      </c>
      <c r="E71" s="50">
        <v>0</v>
      </c>
      <c r="F71" s="61"/>
      <c r="G71" s="61"/>
      <c r="H71" s="61"/>
      <c r="L71" t="s">
        <v>584</v>
      </c>
      <c r="M71" s="50">
        <v>26</v>
      </c>
      <c r="N71" s="50">
        <v>26</v>
      </c>
      <c r="O71" s="50">
        <v>0</v>
      </c>
    </row>
    <row r="72" spans="2:15" x14ac:dyDescent="0.35">
      <c r="B72" t="s">
        <v>375</v>
      </c>
      <c r="C72" s="50">
        <v>37</v>
      </c>
      <c r="D72" s="50">
        <v>37</v>
      </c>
      <c r="E72" s="50">
        <v>0</v>
      </c>
      <c r="L72" t="s">
        <v>592</v>
      </c>
      <c r="M72" s="50">
        <v>12</v>
      </c>
      <c r="N72" s="50">
        <v>12</v>
      </c>
      <c r="O72" s="50">
        <v>0</v>
      </c>
    </row>
    <row r="73" spans="2:15" x14ac:dyDescent="0.35">
      <c r="B73" t="s">
        <v>405</v>
      </c>
      <c r="C73" s="50">
        <v>20</v>
      </c>
      <c r="D73" s="50">
        <v>20</v>
      </c>
      <c r="E73" s="50">
        <v>0</v>
      </c>
      <c r="L73" t="s">
        <v>593</v>
      </c>
      <c r="M73" s="50">
        <v>2</v>
      </c>
      <c r="N73" s="50">
        <v>2</v>
      </c>
      <c r="O73" s="50">
        <v>0</v>
      </c>
    </row>
    <row r="74" spans="2:15" x14ac:dyDescent="0.35">
      <c r="B74" t="s">
        <v>426</v>
      </c>
      <c r="C74" s="50">
        <v>1</v>
      </c>
      <c r="D74" s="50">
        <v>1</v>
      </c>
      <c r="E74" s="50">
        <v>0</v>
      </c>
      <c r="L74" t="s">
        <v>594</v>
      </c>
      <c r="M74" s="50">
        <v>4</v>
      </c>
      <c r="N74" s="50">
        <v>4</v>
      </c>
      <c r="O74" s="50">
        <v>0</v>
      </c>
    </row>
    <row r="75" spans="2:15" x14ac:dyDescent="0.35">
      <c r="B75" t="s">
        <v>436</v>
      </c>
      <c r="C75" s="50">
        <v>4</v>
      </c>
      <c r="D75" s="50">
        <v>4</v>
      </c>
      <c r="E75" s="50">
        <v>0</v>
      </c>
      <c r="L75" t="s">
        <v>580</v>
      </c>
      <c r="M75" s="50">
        <v>20</v>
      </c>
      <c r="N75" s="50">
        <v>20</v>
      </c>
      <c r="O75" s="50">
        <v>0</v>
      </c>
    </row>
    <row r="76" spans="2:15" x14ac:dyDescent="0.35">
      <c r="B76" t="s">
        <v>435</v>
      </c>
      <c r="C76" s="50">
        <v>26</v>
      </c>
      <c r="D76" s="50">
        <v>26</v>
      </c>
      <c r="E76" s="50">
        <v>0</v>
      </c>
      <c r="L76" t="s">
        <v>615</v>
      </c>
      <c r="M76" s="50">
        <v>40</v>
      </c>
      <c r="N76" s="50">
        <v>40</v>
      </c>
      <c r="O76" s="50">
        <v>0</v>
      </c>
    </row>
    <row r="77" spans="2:15" x14ac:dyDescent="0.35">
      <c r="B77" t="s">
        <v>431</v>
      </c>
      <c r="C77" s="50">
        <v>9</v>
      </c>
      <c r="D77" s="50">
        <v>9</v>
      </c>
      <c r="E77" s="50">
        <v>0</v>
      </c>
      <c r="L77" t="s">
        <v>614</v>
      </c>
      <c r="M77" s="50">
        <v>20</v>
      </c>
      <c r="N77" s="50">
        <v>18</v>
      </c>
      <c r="O77" s="50">
        <v>2</v>
      </c>
    </row>
    <row r="78" spans="2:15" x14ac:dyDescent="0.35">
      <c r="B78" t="s">
        <v>430</v>
      </c>
      <c r="C78" s="50">
        <v>10</v>
      </c>
      <c r="D78" s="50">
        <v>10</v>
      </c>
      <c r="E78" s="50">
        <v>0</v>
      </c>
      <c r="L78" t="s">
        <v>627</v>
      </c>
      <c r="M78" s="50">
        <v>44</v>
      </c>
      <c r="N78" s="50">
        <v>25</v>
      </c>
      <c r="O78" s="50">
        <v>19</v>
      </c>
    </row>
    <row r="79" spans="2:15" x14ac:dyDescent="0.35">
      <c r="B79" t="s">
        <v>432</v>
      </c>
      <c r="C79" s="50">
        <v>12</v>
      </c>
      <c r="D79" s="50">
        <v>12</v>
      </c>
      <c r="E79" s="50">
        <v>0</v>
      </c>
      <c r="L79" t="s">
        <v>628</v>
      </c>
      <c r="M79" s="50">
        <v>23</v>
      </c>
      <c r="N79" s="50">
        <v>17</v>
      </c>
      <c r="O79" s="50">
        <v>6</v>
      </c>
    </row>
    <row r="80" spans="2:15" x14ac:dyDescent="0.35">
      <c r="B80" t="s">
        <v>447</v>
      </c>
      <c r="C80" s="50">
        <v>3</v>
      </c>
      <c r="D80" s="50">
        <v>3</v>
      </c>
      <c r="E80" s="50">
        <v>0</v>
      </c>
      <c r="L80" t="s">
        <v>663</v>
      </c>
      <c r="M80" s="50">
        <v>2</v>
      </c>
      <c r="N80" s="50">
        <v>2</v>
      </c>
      <c r="O80" s="50">
        <v>0</v>
      </c>
    </row>
    <row r="81" spans="1:15" x14ac:dyDescent="0.35">
      <c r="B81" t="s">
        <v>458</v>
      </c>
      <c r="C81" s="50">
        <v>9</v>
      </c>
      <c r="D81" s="50">
        <v>9</v>
      </c>
      <c r="E81" s="50">
        <v>0</v>
      </c>
      <c r="L81" t="s">
        <v>650</v>
      </c>
      <c r="M81" s="50">
        <v>12</v>
      </c>
      <c r="N81" s="50">
        <v>12</v>
      </c>
      <c r="O81" s="50">
        <v>0</v>
      </c>
    </row>
    <row r="82" spans="1:15" x14ac:dyDescent="0.35">
      <c r="B82" t="s">
        <v>462</v>
      </c>
      <c r="C82" s="50">
        <v>12</v>
      </c>
      <c r="D82" s="50">
        <v>12</v>
      </c>
      <c r="E82" s="50">
        <v>0</v>
      </c>
      <c r="L82" t="s">
        <v>639</v>
      </c>
      <c r="M82" s="50">
        <v>20</v>
      </c>
      <c r="N82" s="50">
        <v>17</v>
      </c>
      <c r="O82" s="50">
        <v>3</v>
      </c>
    </row>
    <row r="83" spans="1:15" x14ac:dyDescent="0.35">
      <c r="B83" t="s">
        <v>491</v>
      </c>
      <c r="C83" s="50">
        <v>10</v>
      </c>
      <c r="D83" s="50">
        <v>10</v>
      </c>
      <c r="E83" s="50">
        <v>0</v>
      </c>
      <c r="L83" t="s">
        <v>660</v>
      </c>
      <c r="M83" s="50">
        <v>2</v>
      </c>
      <c r="N83" s="50">
        <v>2</v>
      </c>
      <c r="O83" s="50">
        <v>0</v>
      </c>
    </row>
    <row r="84" spans="1:15" x14ac:dyDescent="0.35">
      <c r="B84" t="s">
        <v>489</v>
      </c>
      <c r="C84" s="50">
        <v>5</v>
      </c>
      <c r="D84" s="50">
        <v>5</v>
      </c>
      <c r="E84" s="50">
        <v>0</v>
      </c>
      <c r="L84" t="s">
        <v>662</v>
      </c>
      <c r="M84" s="50">
        <v>10</v>
      </c>
      <c r="N84" s="50">
        <v>4</v>
      </c>
      <c r="O84" s="50">
        <v>6</v>
      </c>
    </row>
    <row r="85" spans="1:15" x14ac:dyDescent="0.35">
      <c r="B85" t="s">
        <v>650</v>
      </c>
      <c r="C85" s="50">
        <v>4</v>
      </c>
      <c r="D85" s="50">
        <v>4</v>
      </c>
      <c r="E85" s="50">
        <v>0</v>
      </c>
      <c r="L85" t="s">
        <v>682</v>
      </c>
      <c r="M85" s="50">
        <v>2</v>
      </c>
      <c r="N85" s="50">
        <v>2</v>
      </c>
      <c r="O85" s="50">
        <v>0</v>
      </c>
    </row>
    <row r="86" spans="1:15" x14ac:dyDescent="0.35">
      <c r="A86" s="51" t="s">
        <v>184</v>
      </c>
      <c r="B86" s="51"/>
      <c r="C86" s="52">
        <v>329</v>
      </c>
      <c r="D86" s="52">
        <v>329</v>
      </c>
      <c r="E86" s="52">
        <v>0</v>
      </c>
      <c r="L86" t="s">
        <v>693</v>
      </c>
      <c r="M86" s="50">
        <v>12</v>
      </c>
      <c r="N86" s="50">
        <v>3</v>
      </c>
      <c r="O86" s="50">
        <v>9</v>
      </c>
    </row>
    <row r="87" spans="1:15" x14ac:dyDescent="0.35">
      <c r="A87">
        <v>11</v>
      </c>
      <c r="B87" t="s">
        <v>63</v>
      </c>
      <c r="C87" s="50">
        <v>1</v>
      </c>
      <c r="D87" s="50">
        <v>1</v>
      </c>
      <c r="E87" s="50">
        <v>0</v>
      </c>
      <c r="L87" t="s">
        <v>697</v>
      </c>
      <c r="M87" s="50">
        <v>1</v>
      </c>
      <c r="N87" s="50">
        <v>1</v>
      </c>
      <c r="O87" s="50">
        <v>0</v>
      </c>
    </row>
    <row r="88" spans="1:15" x14ac:dyDescent="0.35">
      <c r="B88" t="s">
        <v>19</v>
      </c>
      <c r="C88" s="50">
        <v>24</v>
      </c>
      <c r="D88" s="50">
        <v>24</v>
      </c>
      <c r="E88" s="50">
        <v>0</v>
      </c>
      <c r="L88" t="s">
        <v>181</v>
      </c>
      <c r="M88" s="50">
        <v>1990</v>
      </c>
      <c r="N88" s="50">
        <v>1837</v>
      </c>
      <c r="O88" s="50">
        <v>153</v>
      </c>
    </row>
    <row r="89" spans="1:15" x14ac:dyDescent="0.35">
      <c r="B89" t="s">
        <v>16</v>
      </c>
      <c r="C89" s="50">
        <v>5</v>
      </c>
      <c r="D89" s="50">
        <v>5</v>
      </c>
      <c r="E89" s="50">
        <v>0</v>
      </c>
    </row>
    <row r="90" spans="1:15" x14ac:dyDescent="0.35">
      <c r="B90" t="s">
        <v>29</v>
      </c>
      <c r="C90" s="50">
        <v>20</v>
      </c>
      <c r="D90" s="50">
        <v>20</v>
      </c>
      <c r="E90" s="50">
        <v>0</v>
      </c>
    </row>
    <row r="91" spans="1:15" x14ac:dyDescent="0.35">
      <c r="B91" t="s">
        <v>28</v>
      </c>
      <c r="C91" s="50">
        <v>85</v>
      </c>
      <c r="D91" s="50">
        <v>85</v>
      </c>
      <c r="E91" s="50">
        <v>0</v>
      </c>
    </row>
    <row r="92" spans="1:15" x14ac:dyDescent="0.35">
      <c r="B92" t="s">
        <v>37</v>
      </c>
      <c r="C92" s="50">
        <v>10</v>
      </c>
      <c r="D92" s="50">
        <v>6</v>
      </c>
      <c r="E92" s="50">
        <v>4</v>
      </c>
    </row>
    <row r="93" spans="1:15" x14ac:dyDescent="0.35">
      <c r="B93" t="s">
        <v>194</v>
      </c>
      <c r="C93" s="50">
        <v>20</v>
      </c>
      <c r="D93" s="50">
        <v>20</v>
      </c>
      <c r="E93" s="50">
        <v>0</v>
      </c>
    </row>
    <row r="94" spans="1:15" x14ac:dyDescent="0.35">
      <c r="B94" t="s">
        <v>196</v>
      </c>
      <c r="C94" s="50">
        <v>3</v>
      </c>
      <c r="D94" s="50">
        <v>3</v>
      </c>
      <c r="E94" s="50">
        <v>0</v>
      </c>
    </row>
    <row r="95" spans="1:15" x14ac:dyDescent="0.35">
      <c r="B95" t="s">
        <v>233</v>
      </c>
      <c r="C95" s="50">
        <v>5</v>
      </c>
      <c r="D95" s="50">
        <v>5</v>
      </c>
      <c r="E95" s="50">
        <v>0</v>
      </c>
    </row>
    <row r="96" spans="1:15" x14ac:dyDescent="0.35">
      <c r="B96" t="s">
        <v>375</v>
      </c>
      <c r="C96" s="50">
        <v>33</v>
      </c>
      <c r="D96" s="50">
        <v>33</v>
      </c>
      <c r="E96" s="50">
        <v>0</v>
      </c>
    </row>
    <row r="97" spans="1:5" x14ac:dyDescent="0.35">
      <c r="B97" t="s">
        <v>405</v>
      </c>
      <c r="C97" s="50">
        <v>8</v>
      </c>
      <c r="D97" s="50">
        <v>8</v>
      </c>
      <c r="E97" s="50">
        <v>0</v>
      </c>
    </row>
    <row r="98" spans="1:5" x14ac:dyDescent="0.35">
      <c r="B98" t="s">
        <v>435</v>
      </c>
      <c r="C98" s="50">
        <v>22</v>
      </c>
      <c r="D98" s="50">
        <v>22</v>
      </c>
      <c r="E98" s="50">
        <v>0</v>
      </c>
    </row>
    <row r="99" spans="1:5" x14ac:dyDescent="0.35">
      <c r="B99" t="s">
        <v>431</v>
      </c>
      <c r="C99" s="50">
        <v>4</v>
      </c>
      <c r="D99" s="50">
        <v>4</v>
      </c>
      <c r="E99" s="50">
        <v>0</v>
      </c>
    </row>
    <row r="100" spans="1:5" x14ac:dyDescent="0.35">
      <c r="B100" t="s">
        <v>491</v>
      </c>
      <c r="C100" s="50">
        <v>4</v>
      </c>
      <c r="D100" s="50">
        <v>4</v>
      </c>
      <c r="E100" s="50">
        <v>0</v>
      </c>
    </row>
    <row r="101" spans="1:5" x14ac:dyDescent="0.35">
      <c r="B101" t="s">
        <v>489</v>
      </c>
      <c r="C101" s="50">
        <v>10</v>
      </c>
      <c r="D101" s="50">
        <v>10</v>
      </c>
      <c r="E101" s="50">
        <v>0</v>
      </c>
    </row>
    <row r="102" spans="1:5" x14ac:dyDescent="0.35">
      <c r="B102" t="s">
        <v>501</v>
      </c>
      <c r="C102" s="50">
        <v>1</v>
      </c>
      <c r="D102" s="50"/>
      <c r="E102" s="50">
        <v>1</v>
      </c>
    </row>
    <row r="103" spans="1:5" x14ac:dyDescent="0.35">
      <c r="B103" t="s">
        <v>518</v>
      </c>
      <c r="C103" s="50">
        <v>10</v>
      </c>
      <c r="D103" s="50">
        <v>10</v>
      </c>
      <c r="E103" s="50">
        <v>0</v>
      </c>
    </row>
    <row r="104" spans="1:5" x14ac:dyDescent="0.35">
      <c r="A104" s="51" t="s">
        <v>188</v>
      </c>
      <c r="B104" s="51"/>
      <c r="C104" s="52">
        <v>265</v>
      </c>
      <c r="D104" s="52">
        <v>260</v>
      </c>
      <c r="E104" s="52">
        <v>5</v>
      </c>
    </row>
    <row r="105" spans="1:5" x14ac:dyDescent="0.35">
      <c r="A105">
        <v>12</v>
      </c>
      <c r="B105" t="s">
        <v>19</v>
      </c>
      <c r="C105" s="50">
        <v>12</v>
      </c>
      <c r="D105" s="50">
        <v>10</v>
      </c>
      <c r="E105" s="50">
        <v>2</v>
      </c>
    </row>
    <row r="106" spans="1:5" x14ac:dyDescent="0.35">
      <c r="B106" t="s">
        <v>179</v>
      </c>
      <c r="C106" s="50">
        <v>4</v>
      </c>
      <c r="D106" s="50">
        <v>4</v>
      </c>
      <c r="E106" s="50">
        <v>0</v>
      </c>
    </row>
    <row r="107" spans="1:5" x14ac:dyDescent="0.35">
      <c r="B107" t="s">
        <v>176</v>
      </c>
      <c r="C107" s="50">
        <v>16</v>
      </c>
      <c r="D107" s="50">
        <v>16</v>
      </c>
      <c r="E107" s="50">
        <v>0</v>
      </c>
    </row>
    <row r="108" spans="1:5" x14ac:dyDescent="0.35">
      <c r="B108" t="s">
        <v>16</v>
      </c>
      <c r="C108" s="50">
        <v>10</v>
      </c>
      <c r="D108" s="50">
        <v>10</v>
      </c>
      <c r="E108" s="50">
        <v>0</v>
      </c>
    </row>
    <row r="109" spans="1:5" x14ac:dyDescent="0.35">
      <c r="B109" t="s">
        <v>17</v>
      </c>
      <c r="C109" s="50">
        <v>2</v>
      </c>
      <c r="D109" s="50">
        <v>2</v>
      </c>
      <c r="E109" s="50">
        <v>0</v>
      </c>
    </row>
    <row r="110" spans="1:5" x14ac:dyDescent="0.35">
      <c r="B110" t="s">
        <v>64</v>
      </c>
      <c r="C110" s="50">
        <v>20</v>
      </c>
      <c r="D110" s="50">
        <v>20</v>
      </c>
      <c r="E110" s="50">
        <v>0</v>
      </c>
    </row>
    <row r="111" spans="1:5" x14ac:dyDescent="0.35">
      <c r="B111" t="s">
        <v>15</v>
      </c>
      <c r="C111" s="50">
        <v>1</v>
      </c>
      <c r="D111" s="50">
        <v>1</v>
      </c>
      <c r="E111" s="50">
        <v>0</v>
      </c>
    </row>
    <row r="112" spans="1:5" x14ac:dyDescent="0.35">
      <c r="B112" t="s">
        <v>14</v>
      </c>
      <c r="C112" s="50">
        <v>5</v>
      </c>
      <c r="D112" s="50">
        <v>5</v>
      </c>
      <c r="E112" s="50">
        <v>0</v>
      </c>
    </row>
    <row r="113" spans="2:5" x14ac:dyDescent="0.35">
      <c r="B113" t="s">
        <v>28</v>
      </c>
      <c r="C113" s="50">
        <v>40</v>
      </c>
      <c r="D113" s="50">
        <v>40</v>
      </c>
      <c r="E113" s="50">
        <v>0</v>
      </c>
    </row>
    <row r="114" spans="2:5" x14ac:dyDescent="0.35">
      <c r="B114" t="s">
        <v>236</v>
      </c>
      <c r="C114" s="50">
        <v>4</v>
      </c>
      <c r="D114" s="50">
        <v>4</v>
      </c>
      <c r="E114" s="50">
        <v>0</v>
      </c>
    </row>
    <row r="115" spans="2:5" x14ac:dyDescent="0.35">
      <c r="B115" t="s">
        <v>229</v>
      </c>
      <c r="C115" s="50">
        <v>2</v>
      </c>
      <c r="D115" s="50">
        <v>2</v>
      </c>
      <c r="E115" s="50">
        <v>0</v>
      </c>
    </row>
    <row r="116" spans="2:5" x14ac:dyDescent="0.35">
      <c r="B116" t="s">
        <v>233</v>
      </c>
      <c r="C116" s="50">
        <v>3</v>
      </c>
      <c r="D116" s="50">
        <v>3</v>
      </c>
      <c r="E116" s="50">
        <v>0</v>
      </c>
    </row>
    <row r="117" spans="2:5" x14ac:dyDescent="0.35">
      <c r="B117" t="s">
        <v>265</v>
      </c>
      <c r="C117" s="50">
        <v>1</v>
      </c>
      <c r="D117" s="50">
        <v>1</v>
      </c>
      <c r="E117" s="50">
        <v>0</v>
      </c>
    </row>
    <row r="118" spans="2:5" x14ac:dyDescent="0.35">
      <c r="B118" t="s">
        <v>356</v>
      </c>
      <c r="C118" s="50">
        <v>5</v>
      </c>
      <c r="D118" s="50">
        <v>5</v>
      </c>
      <c r="E118" s="50">
        <v>0</v>
      </c>
    </row>
    <row r="119" spans="2:5" x14ac:dyDescent="0.35">
      <c r="B119" t="s">
        <v>357</v>
      </c>
      <c r="C119" s="50">
        <v>1</v>
      </c>
      <c r="D119" s="50">
        <v>1</v>
      </c>
      <c r="E119" s="50">
        <v>0</v>
      </c>
    </row>
    <row r="120" spans="2:5" x14ac:dyDescent="0.35">
      <c r="B120" t="s">
        <v>358</v>
      </c>
      <c r="C120" s="50">
        <v>4</v>
      </c>
      <c r="D120" s="50">
        <v>4</v>
      </c>
      <c r="E120" s="50">
        <v>0</v>
      </c>
    </row>
    <row r="121" spans="2:5" x14ac:dyDescent="0.35">
      <c r="B121" t="s">
        <v>365</v>
      </c>
      <c r="C121" s="50">
        <v>1</v>
      </c>
      <c r="D121" s="50">
        <v>1</v>
      </c>
      <c r="E121" s="50">
        <v>0</v>
      </c>
    </row>
    <row r="122" spans="2:5" x14ac:dyDescent="0.35">
      <c r="B122" t="s">
        <v>405</v>
      </c>
      <c r="C122" s="50">
        <v>20</v>
      </c>
      <c r="D122" s="50">
        <v>20</v>
      </c>
      <c r="E122" s="50">
        <v>0</v>
      </c>
    </row>
    <row r="123" spans="2:5" x14ac:dyDescent="0.35">
      <c r="B123" t="s">
        <v>435</v>
      </c>
      <c r="C123" s="50">
        <v>1</v>
      </c>
      <c r="D123" s="50">
        <v>1</v>
      </c>
      <c r="E123" s="50">
        <v>0</v>
      </c>
    </row>
    <row r="124" spans="2:5" x14ac:dyDescent="0.35">
      <c r="B124" t="s">
        <v>489</v>
      </c>
      <c r="C124" s="50">
        <v>10</v>
      </c>
      <c r="D124" s="50">
        <v>10</v>
      </c>
      <c r="E124" s="50">
        <v>0</v>
      </c>
    </row>
    <row r="125" spans="2:5" x14ac:dyDescent="0.35">
      <c r="B125" t="s">
        <v>575</v>
      </c>
      <c r="C125" s="50">
        <v>5</v>
      </c>
      <c r="D125" s="50">
        <v>5</v>
      </c>
      <c r="E125" s="50">
        <v>0</v>
      </c>
    </row>
    <row r="126" spans="2:5" x14ac:dyDescent="0.35">
      <c r="B126" t="s">
        <v>573</v>
      </c>
      <c r="C126" s="50">
        <v>2</v>
      </c>
      <c r="D126" s="50">
        <v>2</v>
      </c>
      <c r="E126" s="50">
        <v>0</v>
      </c>
    </row>
    <row r="127" spans="2:5" x14ac:dyDescent="0.35">
      <c r="B127" t="s">
        <v>568</v>
      </c>
      <c r="C127" s="50">
        <v>1</v>
      </c>
      <c r="D127" s="50">
        <v>1</v>
      </c>
      <c r="E127" s="50">
        <v>0</v>
      </c>
    </row>
    <row r="128" spans="2:5" x14ac:dyDescent="0.35">
      <c r="B128" t="s">
        <v>584</v>
      </c>
      <c r="C128" s="50">
        <v>10</v>
      </c>
      <c r="D128" s="50">
        <v>10</v>
      </c>
      <c r="E128" s="50">
        <v>0</v>
      </c>
    </row>
    <row r="129" spans="1:5" x14ac:dyDescent="0.35">
      <c r="B129" t="s">
        <v>592</v>
      </c>
      <c r="C129" s="50">
        <v>12</v>
      </c>
      <c r="D129" s="50">
        <v>12</v>
      </c>
      <c r="E129" s="50">
        <v>0</v>
      </c>
    </row>
    <row r="130" spans="1:5" x14ac:dyDescent="0.35">
      <c r="B130" t="s">
        <v>593</v>
      </c>
      <c r="C130" s="50">
        <v>2</v>
      </c>
      <c r="D130" s="50">
        <v>2</v>
      </c>
      <c r="E130" s="50">
        <v>0</v>
      </c>
    </row>
    <row r="131" spans="1:5" x14ac:dyDescent="0.35">
      <c r="B131" t="s">
        <v>594</v>
      </c>
      <c r="C131" s="50">
        <v>4</v>
      </c>
      <c r="D131" s="50">
        <v>4</v>
      </c>
      <c r="E131" s="50">
        <v>0</v>
      </c>
    </row>
    <row r="132" spans="1:5" x14ac:dyDescent="0.35">
      <c r="B132" t="s">
        <v>580</v>
      </c>
      <c r="C132" s="50">
        <v>20</v>
      </c>
      <c r="D132" s="50">
        <v>20</v>
      </c>
      <c r="E132" s="50">
        <v>0</v>
      </c>
    </row>
    <row r="133" spans="1:5" x14ac:dyDescent="0.35">
      <c r="B133" t="s">
        <v>615</v>
      </c>
      <c r="C133" s="50">
        <v>40</v>
      </c>
      <c r="D133" s="50">
        <v>40</v>
      </c>
      <c r="E133" s="50">
        <v>0</v>
      </c>
    </row>
    <row r="134" spans="1:5" x14ac:dyDescent="0.35">
      <c r="B134" t="s">
        <v>614</v>
      </c>
      <c r="C134" s="50">
        <v>20</v>
      </c>
      <c r="D134" s="50">
        <v>18</v>
      </c>
      <c r="E134" s="50">
        <v>2</v>
      </c>
    </row>
    <row r="135" spans="1:5" x14ac:dyDescent="0.35">
      <c r="A135" s="51" t="s">
        <v>208</v>
      </c>
      <c r="B135" s="51"/>
      <c r="C135" s="52">
        <v>278</v>
      </c>
      <c r="D135" s="52">
        <v>274</v>
      </c>
      <c r="E135" s="52">
        <v>4</v>
      </c>
    </row>
    <row r="136" spans="1:5" x14ac:dyDescent="0.35">
      <c r="A136">
        <v>1</v>
      </c>
      <c r="B136" t="s">
        <v>29</v>
      </c>
      <c r="C136" s="50">
        <v>20</v>
      </c>
      <c r="D136" s="50">
        <v>20</v>
      </c>
      <c r="E136" s="50">
        <v>0</v>
      </c>
    </row>
    <row r="137" spans="1:5" x14ac:dyDescent="0.35">
      <c r="B137" t="s">
        <v>28</v>
      </c>
      <c r="C137" s="50">
        <v>40</v>
      </c>
      <c r="D137" s="50">
        <v>1</v>
      </c>
      <c r="E137" s="50">
        <v>39</v>
      </c>
    </row>
    <row r="138" spans="1:5" x14ac:dyDescent="0.35">
      <c r="B138" t="s">
        <v>194</v>
      </c>
      <c r="C138" s="50">
        <v>32</v>
      </c>
      <c r="D138" s="50">
        <v>32</v>
      </c>
      <c r="E138" s="50">
        <v>0</v>
      </c>
    </row>
    <row r="139" spans="1:5" x14ac:dyDescent="0.35">
      <c r="B139" t="s">
        <v>213</v>
      </c>
      <c r="C139" s="50">
        <v>2</v>
      </c>
      <c r="D139" s="50">
        <v>2</v>
      </c>
      <c r="E139" s="50">
        <v>0</v>
      </c>
    </row>
    <row r="140" spans="1:5" x14ac:dyDescent="0.35">
      <c r="B140" t="s">
        <v>214</v>
      </c>
      <c r="C140" s="50">
        <v>2</v>
      </c>
      <c r="D140" s="50">
        <v>2</v>
      </c>
      <c r="E140" s="50">
        <v>0</v>
      </c>
    </row>
    <row r="141" spans="1:5" x14ac:dyDescent="0.35">
      <c r="B141" t="s">
        <v>229</v>
      </c>
      <c r="C141" s="50">
        <v>2</v>
      </c>
      <c r="D141" s="50">
        <v>2</v>
      </c>
      <c r="E141" s="50">
        <v>0</v>
      </c>
    </row>
    <row r="142" spans="1:5" x14ac:dyDescent="0.35">
      <c r="B142" t="s">
        <v>234</v>
      </c>
      <c r="C142" s="50">
        <v>2</v>
      </c>
      <c r="D142" s="50">
        <v>2</v>
      </c>
      <c r="E142" s="50">
        <v>0</v>
      </c>
    </row>
    <row r="143" spans="1:5" x14ac:dyDescent="0.35">
      <c r="B143" t="s">
        <v>231</v>
      </c>
      <c r="C143" s="50">
        <v>1</v>
      </c>
      <c r="D143" s="50">
        <v>1</v>
      </c>
      <c r="E143" s="50">
        <v>0</v>
      </c>
    </row>
    <row r="144" spans="1:5" x14ac:dyDescent="0.35">
      <c r="B144" t="s">
        <v>232</v>
      </c>
      <c r="C144" s="50">
        <v>3</v>
      </c>
      <c r="D144" s="50">
        <v>3</v>
      </c>
      <c r="E144" s="50">
        <v>0</v>
      </c>
    </row>
    <row r="145" spans="2:5" x14ac:dyDescent="0.35">
      <c r="B145" t="s">
        <v>233</v>
      </c>
      <c r="C145" s="50">
        <v>1</v>
      </c>
      <c r="D145" s="50">
        <v>1</v>
      </c>
      <c r="E145" s="50">
        <v>0</v>
      </c>
    </row>
    <row r="146" spans="2:5" x14ac:dyDescent="0.35">
      <c r="B146" t="s">
        <v>239</v>
      </c>
      <c r="C146" s="50">
        <v>16</v>
      </c>
      <c r="D146" s="50">
        <v>11</v>
      </c>
      <c r="E146" s="50">
        <v>5</v>
      </c>
    </row>
    <row r="147" spans="2:5" x14ac:dyDescent="0.35">
      <c r="B147" t="s">
        <v>238</v>
      </c>
      <c r="C147" s="50">
        <v>1</v>
      </c>
      <c r="D147" s="50">
        <v>1</v>
      </c>
      <c r="E147" s="50">
        <v>0</v>
      </c>
    </row>
    <row r="148" spans="2:5" x14ac:dyDescent="0.35">
      <c r="B148" t="s">
        <v>245</v>
      </c>
      <c r="C148" s="50">
        <v>12</v>
      </c>
      <c r="D148" s="50">
        <v>12</v>
      </c>
      <c r="E148" s="50">
        <v>0</v>
      </c>
    </row>
    <row r="149" spans="2:5" x14ac:dyDescent="0.35">
      <c r="B149" t="s">
        <v>265</v>
      </c>
      <c r="C149" s="50">
        <v>1</v>
      </c>
      <c r="D149" s="50">
        <v>1</v>
      </c>
      <c r="E149" s="50">
        <v>0</v>
      </c>
    </row>
    <row r="150" spans="2:5" x14ac:dyDescent="0.35">
      <c r="B150" t="s">
        <v>405</v>
      </c>
      <c r="C150" s="50">
        <v>20</v>
      </c>
      <c r="D150" s="50">
        <v>13</v>
      </c>
      <c r="E150" s="50">
        <v>7</v>
      </c>
    </row>
    <row r="151" spans="2:5" x14ac:dyDescent="0.35">
      <c r="B151" t="s">
        <v>489</v>
      </c>
      <c r="C151" s="50">
        <v>17</v>
      </c>
      <c r="D151" s="50">
        <v>17</v>
      </c>
      <c r="E151" s="50">
        <v>0</v>
      </c>
    </row>
    <row r="152" spans="2:5" x14ac:dyDescent="0.35">
      <c r="B152" t="s">
        <v>584</v>
      </c>
      <c r="C152" s="50">
        <v>16</v>
      </c>
      <c r="D152" s="50">
        <v>16</v>
      </c>
      <c r="E152" s="50">
        <v>0</v>
      </c>
    </row>
    <row r="153" spans="2:5" x14ac:dyDescent="0.35">
      <c r="B153" t="s">
        <v>627</v>
      </c>
      <c r="C153" s="50">
        <v>44</v>
      </c>
      <c r="D153" s="50">
        <v>25</v>
      </c>
      <c r="E153" s="50">
        <v>19</v>
      </c>
    </row>
    <row r="154" spans="2:5" x14ac:dyDescent="0.35">
      <c r="B154" t="s">
        <v>628</v>
      </c>
      <c r="C154" s="50">
        <v>13</v>
      </c>
      <c r="D154" s="50">
        <v>13</v>
      </c>
      <c r="E154" s="50">
        <v>0</v>
      </c>
    </row>
    <row r="155" spans="2:5" x14ac:dyDescent="0.35">
      <c r="B155" t="s">
        <v>663</v>
      </c>
      <c r="C155" s="50">
        <v>1</v>
      </c>
      <c r="D155" s="50">
        <v>1</v>
      </c>
      <c r="E155" s="50">
        <v>0</v>
      </c>
    </row>
    <row r="156" spans="2:5" x14ac:dyDescent="0.35">
      <c r="B156" t="s">
        <v>650</v>
      </c>
      <c r="C156" s="50">
        <v>4</v>
      </c>
      <c r="D156" s="50">
        <v>4</v>
      </c>
      <c r="E156" s="50">
        <v>0</v>
      </c>
    </row>
    <row r="157" spans="2:5" x14ac:dyDescent="0.35">
      <c r="B157" t="s">
        <v>639</v>
      </c>
      <c r="C157" s="50">
        <v>20</v>
      </c>
      <c r="D157" s="50">
        <v>17</v>
      </c>
      <c r="E157" s="50">
        <v>3</v>
      </c>
    </row>
    <row r="158" spans="2:5" x14ac:dyDescent="0.35">
      <c r="B158" t="s">
        <v>660</v>
      </c>
      <c r="C158" s="50">
        <v>2</v>
      </c>
      <c r="D158" s="50">
        <v>2</v>
      </c>
      <c r="E158" s="50">
        <v>0</v>
      </c>
    </row>
    <row r="159" spans="2:5" x14ac:dyDescent="0.35">
      <c r="B159" t="s">
        <v>662</v>
      </c>
      <c r="C159" s="50">
        <v>10</v>
      </c>
      <c r="D159" s="50">
        <v>4</v>
      </c>
      <c r="E159" s="50">
        <v>6</v>
      </c>
    </row>
    <row r="160" spans="2:5" x14ac:dyDescent="0.35">
      <c r="B160" t="s">
        <v>693</v>
      </c>
      <c r="C160" s="50">
        <v>12</v>
      </c>
      <c r="D160" s="50">
        <v>3</v>
      </c>
      <c r="E160" s="50">
        <v>9</v>
      </c>
    </row>
    <row r="161" spans="1:5" x14ac:dyDescent="0.35">
      <c r="A161" s="51" t="s">
        <v>244</v>
      </c>
      <c r="B161" s="51"/>
      <c r="C161" s="52">
        <v>294</v>
      </c>
      <c r="D161" s="52">
        <v>206</v>
      </c>
      <c r="E161" s="52">
        <v>88</v>
      </c>
    </row>
    <row r="162" spans="1:5" x14ac:dyDescent="0.35">
      <c r="A162">
        <v>2</v>
      </c>
      <c r="B162" t="s">
        <v>19</v>
      </c>
      <c r="C162" s="50">
        <v>32</v>
      </c>
      <c r="D162" s="50">
        <v>20</v>
      </c>
      <c r="E162" s="50">
        <v>12</v>
      </c>
    </row>
    <row r="163" spans="1:5" x14ac:dyDescent="0.35">
      <c r="B163" t="s">
        <v>16</v>
      </c>
      <c r="C163" s="50">
        <v>11</v>
      </c>
      <c r="D163" s="50">
        <v>11</v>
      </c>
      <c r="E163" s="50">
        <v>0</v>
      </c>
    </row>
    <row r="164" spans="1:5" x14ac:dyDescent="0.35">
      <c r="B164" t="s">
        <v>29</v>
      </c>
      <c r="C164" s="50">
        <v>40</v>
      </c>
      <c r="D164" s="50">
        <v>25</v>
      </c>
      <c r="E164" s="50">
        <v>15</v>
      </c>
    </row>
    <row r="165" spans="1:5" x14ac:dyDescent="0.35">
      <c r="B165" t="s">
        <v>64</v>
      </c>
      <c r="C165" s="50">
        <v>20</v>
      </c>
      <c r="D165" s="50">
        <v>11</v>
      </c>
      <c r="E165" s="50">
        <v>9</v>
      </c>
    </row>
    <row r="166" spans="1:5" x14ac:dyDescent="0.35">
      <c r="B166" t="s">
        <v>28</v>
      </c>
      <c r="C166" s="50">
        <v>40</v>
      </c>
      <c r="D166" s="50">
        <v>40</v>
      </c>
      <c r="E166" s="50">
        <v>0</v>
      </c>
    </row>
    <row r="167" spans="1:5" x14ac:dyDescent="0.35">
      <c r="B167" t="s">
        <v>194</v>
      </c>
      <c r="C167" s="50">
        <v>20</v>
      </c>
      <c r="D167" s="50">
        <v>20</v>
      </c>
      <c r="E167" s="50">
        <v>0</v>
      </c>
    </row>
    <row r="168" spans="1:5" x14ac:dyDescent="0.35">
      <c r="B168" t="s">
        <v>229</v>
      </c>
      <c r="C168" s="50">
        <v>1</v>
      </c>
      <c r="D168" s="50">
        <v>1</v>
      </c>
      <c r="E168" s="50">
        <v>0</v>
      </c>
    </row>
    <row r="169" spans="1:5" x14ac:dyDescent="0.35">
      <c r="B169" t="s">
        <v>233</v>
      </c>
      <c r="C169" s="50">
        <v>2</v>
      </c>
      <c r="D169" s="50"/>
      <c r="E169" s="50">
        <v>2</v>
      </c>
    </row>
    <row r="170" spans="1:5" x14ac:dyDescent="0.35">
      <c r="B170" t="s">
        <v>245</v>
      </c>
      <c r="C170" s="50">
        <v>12</v>
      </c>
      <c r="D170" s="50">
        <v>8</v>
      </c>
      <c r="E170" s="50">
        <v>4</v>
      </c>
    </row>
    <row r="171" spans="1:5" x14ac:dyDescent="0.35">
      <c r="B171" t="s">
        <v>254</v>
      </c>
      <c r="C171" s="50">
        <v>2</v>
      </c>
      <c r="D171" s="50">
        <v>2</v>
      </c>
      <c r="E171" s="50">
        <v>0</v>
      </c>
    </row>
    <row r="172" spans="1:5" x14ac:dyDescent="0.35">
      <c r="B172" t="s">
        <v>270</v>
      </c>
      <c r="C172" s="50">
        <v>3</v>
      </c>
      <c r="D172" s="50">
        <v>3</v>
      </c>
      <c r="E172" s="50">
        <v>0</v>
      </c>
    </row>
    <row r="173" spans="1:5" x14ac:dyDescent="0.35">
      <c r="B173" t="s">
        <v>405</v>
      </c>
      <c r="C173" s="50">
        <v>1</v>
      </c>
      <c r="D173" s="50">
        <v>1</v>
      </c>
      <c r="E173" s="50">
        <v>0</v>
      </c>
    </row>
    <row r="174" spans="1:5" x14ac:dyDescent="0.35">
      <c r="B174" t="s">
        <v>628</v>
      </c>
      <c r="C174" s="50">
        <v>10</v>
      </c>
      <c r="D174" s="50">
        <v>4</v>
      </c>
      <c r="E174" s="50">
        <v>6</v>
      </c>
    </row>
    <row r="175" spans="1:5" x14ac:dyDescent="0.35">
      <c r="B175" t="s">
        <v>663</v>
      </c>
      <c r="C175" s="50">
        <v>1</v>
      </c>
      <c r="D175" s="50">
        <v>1</v>
      </c>
      <c r="E175" s="50">
        <v>0</v>
      </c>
    </row>
    <row r="176" spans="1:5" x14ac:dyDescent="0.35">
      <c r="B176" t="s">
        <v>697</v>
      </c>
      <c r="C176" s="50">
        <v>1</v>
      </c>
      <c r="D176" s="50">
        <v>1</v>
      </c>
      <c r="E176" s="50">
        <v>0</v>
      </c>
    </row>
    <row r="177" spans="1:5" x14ac:dyDescent="0.35">
      <c r="A177" s="51" t="s">
        <v>269</v>
      </c>
      <c r="B177" s="51"/>
      <c r="C177" s="52">
        <v>196</v>
      </c>
      <c r="D177" s="52">
        <v>148</v>
      </c>
      <c r="E177" s="52">
        <v>48</v>
      </c>
    </row>
    <row r="178" spans="1:5" x14ac:dyDescent="0.35">
      <c r="A178">
        <v>4</v>
      </c>
      <c r="B178" t="s">
        <v>16</v>
      </c>
      <c r="C178" s="50">
        <v>5</v>
      </c>
      <c r="D178" s="50">
        <v>5</v>
      </c>
      <c r="E178" s="50">
        <v>0</v>
      </c>
    </row>
    <row r="179" spans="1:5" x14ac:dyDescent="0.35">
      <c r="B179" t="s">
        <v>17</v>
      </c>
      <c r="C179" s="50">
        <v>2</v>
      </c>
      <c r="D179" s="50">
        <v>2</v>
      </c>
      <c r="E179" s="50">
        <v>0</v>
      </c>
    </row>
    <row r="180" spans="1:5" x14ac:dyDescent="0.35">
      <c r="B180" t="s">
        <v>29</v>
      </c>
      <c r="C180" s="50">
        <v>21</v>
      </c>
      <c r="D180" s="50">
        <v>21</v>
      </c>
      <c r="E180" s="50">
        <v>0</v>
      </c>
    </row>
    <row r="181" spans="1:5" x14ac:dyDescent="0.35">
      <c r="B181" t="s">
        <v>28</v>
      </c>
      <c r="C181" s="50">
        <v>80</v>
      </c>
      <c r="D181" s="50">
        <v>80</v>
      </c>
      <c r="E181" s="50">
        <v>0</v>
      </c>
    </row>
    <row r="182" spans="1:5" x14ac:dyDescent="0.35">
      <c r="B182" t="s">
        <v>233</v>
      </c>
      <c r="C182" s="50">
        <v>2</v>
      </c>
      <c r="D182" s="50">
        <v>2</v>
      </c>
      <c r="E182" s="50">
        <v>0</v>
      </c>
    </row>
    <row r="183" spans="1:5" x14ac:dyDescent="0.35">
      <c r="B183" t="s">
        <v>356</v>
      </c>
      <c r="C183" s="50">
        <v>6</v>
      </c>
      <c r="D183" s="50">
        <v>6</v>
      </c>
      <c r="E183" s="50">
        <v>0</v>
      </c>
    </row>
    <row r="184" spans="1:5" x14ac:dyDescent="0.35">
      <c r="B184" t="s">
        <v>357</v>
      </c>
      <c r="C184" s="50">
        <v>2</v>
      </c>
      <c r="D184" s="50">
        <v>2</v>
      </c>
      <c r="E184" s="50">
        <v>0</v>
      </c>
    </row>
    <row r="185" spans="1:5" x14ac:dyDescent="0.35">
      <c r="B185" t="s">
        <v>358</v>
      </c>
      <c r="C185" s="50">
        <v>2</v>
      </c>
      <c r="D185" s="50">
        <v>2</v>
      </c>
      <c r="E185" s="50">
        <v>0</v>
      </c>
    </row>
    <row r="186" spans="1:5" x14ac:dyDescent="0.35">
      <c r="B186" t="s">
        <v>359</v>
      </c>
      <c r="C186" s="50">
        <v>10</v>
      </c>
      <c r="D186" s="50">
        <v>10</v>
      </c>
      <c r="E186" s="50">
        <v>0</v>
      </c>
    </row>
    <row r="187" spans="1:5" x14ac:dyDescent="0.35">
      <c r="B187" t="s">
        <v>682</v>
      </c>
      <c r="C187" s="50">
        <v>2</v>
      </c>
      <c r="D187" s="50">
        <v>2</v>
      </c>
      <c r="E187" s="50">
        <v>0</v>
      </c>
    </row>
    <row r="188" spans="1:5" x14ac:dyDescent="0.35">
      <c r="A188" s="51" t="s">
        <v>340</v>
      </c>
      <c r="B188" s="51"/>
      <c r="C188" s="52">
        <v>132</v>
      </c>
      <c r="D188" s="52">
        <v>132</v>
      </c>
      <c r="E188" s="52">
        <v>0</v>
      </c>
    </row>
    <row r="189" spans="1:5" x14ac:dyDescent="0.35">
      <c r="A189">
        <v>5</v>
      </c>
      <c r="B189" t="s">
        <v>19</v>
      </c>
      <c r="C189" s="50">
        <v>12</v>
      </c>
      <c r="D189" s="50">
        <v>12</v>
      </c>
      <c r="E189" s="50">
        <v>0</v>
      </c>
    </row>
    <row r="190" spans="1:5" x14ac:dyDescent="0.35">
      <c r="B190" t="s">
        <v>31</v>
      </c>
      <c r="C190" s="50">
        <v>4</v>
      </c>
      <c r="D190" s="50">
        <v>4</v>
      </c>
      <c r="E190" s="50">
        <v>0</v>
      </c>
    </row>
    <row r="191" spans="1:5" x14ac:dyDescent="0.35">
      <c r="B191" t="s">
        <v>29</v>
      </c>
      <c r="C191" s="50">
        <v>20</v>
      </c>
      <c r="D191" s="50">
        <v>20</v>
      </c>
      <c r="E191" s="50">
        <v>0</v>
      </c>
    </row>
    <row r="192" spans="1:5" x14ac:dyDescent="0.35">
      <c r="B192" t="s">
        <v>64</v>
      </c>
      <c r="C192" s="50">
        <v>10</v>
      </c>
      <c r="D192" s="50">
        <v>10</v>
      </c>
      <c r="E192" s="50">
        <v>0</v>
      </c>
    </row>
    <row r="193" spans="1:5" x14ac:dyDescent="0.35">
      <c r="B193" t="s">
        <v>233</v>
      </c>
      <c r="C193" s="50">
        <v>2</v>
      </c>
      <c r="D193" s="50">
        <v>2</v>
      </c>
      <c r="E193" s="50">
        <v>0</v>
      </c>
    </row>
    <row r="194" spans="1:5" x14ac:dyDescent="0.35">
      <c r="B194" t="s">
        <v>356</v>
      </c>
      <c r="C194" s="50">
        <v>3</v>
      </c>
      <c r="D194" s="50">
        <v>3</v>
      </c>
      <c r="E194" s="50">
        <v>0</v>
      </c>
    </row>
    <row r="195" spans="1:5" x14ac:dyDescent="0.35">
      <c r="B195" t="s">
        <v>365</v>
      </c>
      <c r="C195" s="50">
        <v>1</v>
      </c>
      <c r="D195" s="50">
        <v>1</v>
      </c>
      <c r="E195" s="50">
        <v>0</v>
      </c>
    </row>
    <row r="196" spans="1:5" x14ac:dyDescent="0.35">
      <c r="B196" t="s">
        <v>373</v>
      </c>
      <c r="C196" s="50">
        <v>1</v>
      </c>
      <c r="D196" s="50">
        <v>1</v>
      </c>
      <c r="E196" s="50">
        <v>0</v>
      </c>
    </row>
    <row r="197" spans="1:5" x14ac:dyDescent="0.35">
      <c r="B197" t="s">
        <v>375</v>
      </c>
      <c r="C197" s="50">
        <v>16</v>
      </c>
      <c r="D197" s="50">
        <v>16</v>
      </c>
      <c r="E197" s="50">
        <v>0</v>
      </c>
    </row>
    <row r="198" spans="1:5" x14ac:dyDescent="0.35">
      <c r="B198" t="s">
        <v>378</v>
      </c>
      <c r="C198" s="50">
        <v>16</v>
      </c>
      <c r="D198" s="50">
        <v>16</v>
      </c>
      <c r="E198" s="50">
        <v>0</v>
      </c>
    </row>
    <row r="199" spans="1:5" x14ac:dyDescent="0.35">
      <c r="A199" s="51" t="s">
        <v>395</v>
      </c>
      <c r="B199" s="51"/>
      <c r="C199" s="52">
        <v>85</v>
      </c>
      <c r="D199" s="52">
        <v>85</v>
      </c>
      <c r="E199" s="52">
        <v>0</v>
      </c>
    </row>
    <row r="200" spans="1:5" x14ac:dyDescent="0.35">
      <c r="A200" t="s">
        <v>181</v>
      </c>
      <c r="C200" s="50">
        <v>1990</v>
      </c>
      <c r="D200" s="50">
        <v>1837</v>
      </c>
      <c r="E200" s="50">
        <v>153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3:E87"/>
  <sheetViews>
    <sheetView tabSelected="1" topLeftCell="A3" workbookViewId="0">
      <selection activeCell="E88" sqref="E88"/>
    </sheetView>
  </sheetViews>
  <sheetFormatPr defaultRowHeight="14.5" x14ac:dyDescent="0.35"/>
  <cols>
    <col min="1" max="1" width="8.7265625" style="33"/>
    <col min="2" max="2" width="43.1796875" style="33" bestFit="1" customWidth="1"/>
    <col min="3" max="3" width="14.90625" style="33" bestFit="1" customWidth="1"/>
    <col min="4" max="4" width="16.08984375" style="33" bestFit="1" customWidth="1"/>
    <col min="5" max="5" width="18.54296875" style="33" bestFit="1" customWidth="1"/>
    <col min="6" max="6" width="8.81640625" style="33" customWidth="1"/>
    <col min="7" max="16384" width="8.7265625" style="33"/>
  </cols>
  <sheetData>
    <row r="3" spans="2:5" x14ac:dyDescent="0.35">
      <c r="B3" s="33" t="s">
        <v>178</v>
      </c>
      <c r="C3" s="33" t="s">
        <v>191</v>
      </c>
      <c r="D3" s="33" t="s">
        <v>192</v>
      </c>
      <c r="E3" s="33" t="s">
        <v>189</v>
      </c>
    </row>
    <row r="4" spans="2:5" hidden="1" x14ac:dyDescent="0.35">
      <c r="B4" s="33" t="s">
        <v>134</v>
      </c>
      <c r="C4" s="33">
        <v>1</v>
      </c>
      <c r="D4" s="33">
        <v>1</v>
      </c>
      <c r="E4" s="33">
        <v>0</v>
      </c>
    </row>
    <row r="5" spans="2:5" hidden="1" x14ac:dyDescent="0.35">
      <c r="B5" s="33" t="s">
        <v>63</v>
      </c>
      <c r="C5" s="33">
        <v>2</v>
      </c>
      <c r="D5" s="33">
        <v>2</v>
      </c>
      <c r="E5" s="33">
        <v>0</v>
      </c>
    </row>
    <row r="6" spans="2:5" x14ac:dyDescent="0.35">
      <c r="B6" s="33" t="s">
        <v>19</v>
      </c>
      <c r="C6" s="33">
        <v>180</v>
      </c>
      <c r="D6" s="33">
        <v>166</v>
      </c>
      <c r="E6" s="33">
        <v>14</v>
      </c>
    </row>
    <row r="7" spans="2:5" hidden="1" x14ac:dyDescent="0.35">
      <c r="B7" s="33" t="s">
        <v>179</v>
      </c>
      <c r="C7" s="33">
        <v>4</v>
      </c>
      <c r="D7" s="33">
        <v>4</v>
      </c>
      <c r="E7" s="33">
        <v>0</v>
      </c>
    </row>
    <row r="8" spans="2:5" hidden="1" x14ac:dyDescent="0.35">
      <c r="B8" s="33" t="s">
        <v>180</v>
      </c>
      <c r="C8" s="33">
        <v>41</v>
      </c>
      <c r="D8" s="33">
        <v>41</v>
      </c>
      <c r="E8" s="33">
        <v>0</v>
      </c>
    </row>
    <row r="9" spans="2:5" hidden="1" x14ac:dyDescent="0.35">
      <c r="B9" s="33" t="s">
        <v>176</v>
      </c>
      <c r="C9" s="33">
        <v>56</v>
      </c>
      <c r="D9" s="33">
        <v>56</v>
      </c>
      <c r="E9" s="33">
        <v>0</v>
      </c>
    </row>
    <row r="10" spans="2:5" hidden="1" x14ac:dyDescent="0.35">
      <c r="B10" s="33" t="s">
        <v>177</v>
      </c>
      <c r="C10" s="33">
        <v>42</v>
      </c>
      <c r="D10" s="33">
        <v>42</v>
      </c>
      <c r="E10" s="33">
        <v>0</v>
      </c>
    </row>
    <row r="11" spans="2:5" hidden="1" x14ac:dyDescent="0.35">
      <c r="B11" s="33" t="s">
        <v>16</v>
      </c>
      <c r="C11" s="33">
        <v>96</v>
      </c>
      <c r="D11" s="33">
        <v>96</v>
      </c>
      <c r="E11" s="33">
        <v>0</v>
      </c>
    </row>
    <row r="12" spans="2:5" hidden="1" x14ac:dyDescent="0.35">
      <c r="B12" s="33" t="s">
        <v>55</v>
      </c>
      <c r="C12" s="33">
        <v>4</v>
      </c>
      <c r="D12" s="33">
        <v>4</v>
      </c>
      <c r="E12" s="33">
        <v>0</v>
      </c>
    </row>
    <row r="13" spans="2:5" hidden="1" x14ac:dyDescent="0.35">
      <c r="B13" s="33" t="s">
        <v>17</v>
      </c>
      <c r="C13" s="33">
        <v>14</v>
      </c>
      <c r="D13" s="33">
        <v>14</v>
      </c>
      <c r="E13" s="33">
        <v>0</v>
      </c>
    </row>
    <row r="14" spans="2:5" hidden="1" x14ac:dyDescent="0.35">
      <c r="B14" s="33" t="s">
        <v>31</v>
      </c>
      <c r="C14" s="33">
        <v>13</v>
      </c>
      <c r="D14" s="33">
        <v>13</v>
      </c>
      <c r="E14" s="33">
        <v>0</v>
      </c>
    </row>
    <row r="15" spans="2:5" x14ac:dyDescent="0.35">
      <c r="B15" s="33" t="s">
        <v>29</v>
      </c>
      <c r="C15" s="33">
        <v>190</v>
      </c>
      <c r="D15" s="33">
        <v>175</v>
      </c>
      <c r="E15" s="33">
        <v>15</v>
      </c>
    </row>
    <row r="16" spans="2:5" hidden="1" x14ac:dyDescent="0.35">
      <c r="B16" s="33" t="s">
        <v>153</v>
      </c>
      <c r="C16" s="33">
        <v>1</v>
      </c>
      <c r="D16" s="33">
        <v>1</v>
      </c>
      <c r="E16" s="33">
        <v>0</v>
      </c>
    </row>
    <row r="17" spans="2:5" hidden="1" x14ac:dyDescent="0.35">
      <c r="B17" s="33" t="s">
        <v>139</v>
      </c>
      <c r="C17" s="33">
        <v>1</v>
      </c>
      <c r="D17" s="33">
        <v>1</v>
      </c>
      <c r="E17" s="33">
        <v>0</v>
      </c>
    </row>
    <row r="18" spans="2:5" x14ac:dyDescent="0.35">
      <c r="B18" s="51" t="s">
        <v>64</v>
      </c>
      <c r="C18" s="51">
        <v>80</v>
      </c>
      <c r="D18" s="51">
        <v>71</v>
      </c>
      <c r="E18" s="51">
        <v>9</v>
      </c>
    </row>
    <row r="19" spans="2:5" hidden="1" x14ac:dyDescent="0.35">
      <c r="B19" s="33" t="s">
        <v>15</v>
      </c>
      <c r="C19" s="33">
        <v>3</v>
      </c>
      <c r="D19" s="33">
        <v>3</v>
      </c>
      <c r="E19" s="33">
        <v>0</v>
      </c>
    </row>
    <row r="20" spans="2:5" hidden="1" x14ac:dyDescent="0.35">
      <c r="B20" s="33" t="s">
        <v>14</v>
      </c>
      <c r="C20" s="33">
        <v>7</v>
      </c>
      <c r="D20" s="33">
        <v>7</v>
      </c>
      <c r="E20" s="33">
        <v>0</v>
      </c>
    </row>
    <row r="21" spans="2:5" x14ac:dyDescent="0.35">
      <c r="B21" s="33" t="s">
        <v>28</v>
      </c>
      <c r="C21" s="33">
        <v>327</v>
      </c>
      <c r="D21" s="33">
        <v>288</v>
      </c>
      <c r="E21" s="33">
        <v>39</v>
      </c>
    </row>
    <row r="22" spans="2:5" hidden="1" x14ac:dyDescent="0.35">
      <c r="B22" s="33" t="s">
        <v>21</v>
      </c>
      <c r="C22" s="33">
        <v>1</v>
      </c>
      <c r="D22" s="33">
        <v>1</v>
      </c>
      <c r="E22" s="33">
        <v>0</v>
      </c>
    </row>
    <row r="23" spans="2:5" x14ac:dyDescent="0.35">
      <c r="B23" s="33" t="s">
        <v>37</v>
      </c>
      <c r="C23" s="33">
        <v>19</v>
      </c>
      <c r="D23" s="33">
        <v>15</v>
      </c>
      <c r="E23" s="33">
        <v>4</v>
      </c>
    </row>
    <row r="24" spans="2:5" hidden="1" x14ac:dyDescent="0.35">
      <c r="B24" s="33" t="s">
        <v>33</v>
      </c>
      <c r="C24" s="33">
        <v>2</v>
      </c>
      <c r="D24" s="33">
        <v>2</v>
      </c>
      <c r="E24" s="33">
        <v>0</v>
      </c>
    </row>
    <row r="25" spans="2:5" hidden="1" x14ac:dyDescent="0.35">
      <c r="B25" s="33" t="s">
        <v>194</v>
      </c>
      <c r="C25" s="33">
        <v>77</v>
      </c>
      <c r="D25" s="33">
        <v>77</v>
      </c>
      <c r="E25" s="33">
        <v>0</v>
      </c>
    </row>
    <row r="26" spans="2:5" hidden="1" x14ac:dyDescent="0.35">
      <c r="B26" s="33" t="s">
        <v>196</v>
      </c>
      <c r="C26" s="33">
        <v>3</v>
      </c>
      <c r="D26" s="33">
        <v>3</v>
      </c>
      <c r="E26" s="33">
        <v>0</v>
      </c>
    </row>
    <row r="27" spans="2:5" hidden="1" x14ac:dyDescent="0.35">
      <c r="B27" s="33" t="s">
        <v>236</v>
      </c>
      <c r="C27" s="33">
        <v>4</v>
      </c>
      <c r="D27" s="33">
        <v>4</v>
      </c>
      <c r="E27" s="33">
        <v>0</v>
      </c>
    </row>
    <row r="28" spans="2:5" hidden="1" x14ac:dyDescent="0.35">
      <c r="B28" s="33" t="s">
        <v>213</v>
      </c>
      <c r="C28" s="33">
        <v>2</v>
      </c>
      <c r="D28" s="33">
        <v>2</v>
      </c>
      <c r="E28" s="33">
        <v>0</v>
      </c>
    </row>
    <row r="29" spans="2:5" hidden="1" x14ac:dyDescent="0.35">
      <c r="B29" s="33" t="s">
        <v>214</v>
      </c>
      <c r="C29" s="33">
        <v>2</v>
      </c>
      <c r="D29" s="33">
        <v>2</v>
      </c>
      <c r="E29" s="33">
        <v>0</v>
      </c>
    </row>
    <row r="30" spans="2:5" hidden="1" x14ac:dyDescent="0.35">
      <c r="B30" s="33" t="s">
        <v>229</v>
      </c>
      <c r="C30" s="33">
        <v>7</v>
      </c>
      <c r="D30" s="33">
        <v>7</v>
      </c>
      <c r="E30" s="33">
        <v>0</v>
      </c>
    </row>
    <row r="31" spans="2:5" hidden="1" x14ac:dyDescent="0.35">
      <c r="B31" s="33" t="s">
        <v>234</v>
      </c>
      <c r="C31" s="33">
        <v>2</v>
      </c>
      <c r="D31" s="33">
        <v>2</v>
      </c>
      <c r="E31" s="33">
        <v>0</v>
      </c>
    </row>
    <row r="32" spans="2:5" hidden="1" x14ac:dyDescent="0.35">
      <c r="B32" s="33" t="s">
        <v>231</v>
      </c>
      <c r="C32" s="33">
        <v>1</v>
      </c>
      <c r="D32" s="33">
        <v>1</v>
      </c>
      <c r="E32" s="33">
        <v>0</v>
      </c>
    </row>
    <row r="33" spans="2:5" hidden="1" x14ac:dyDescent="0.35">
      <c r="B33" s="33" t="s">
        <v>232</v>
      </c>
      <c r="C33" s="33">
        <v>3</v>
      </c>
      <c r="D33" s="33">
        <v>3</v>
      </c>
      <c r="E33" s="33">
        <v>0</v>
      </c>
    </row>
    <row r="34" spans="2:5" x14ac:dyDescent="0.35">
      <c r="B34" s="51" t="s">
        <v>233</v>
      </c>
      <c r="C34" s="51">
        <v>17</v>
      </c>
      <c r="D34" s="51">
        <v>15</v>
      </c>
      <c r="E34" s="51">
        <v>2</v>
      </c>
    </row>
    <row r="35" spans="2:5" x14ac:dyDescent="0.35">
      <c r="B35" s="33" t="s">
        <v>239</v>
      </c>
      <c r="C35" s="33">
        <v>16</v>
      </c>
      <c r="D35" s="33">
        <v>11</v>
      </c>
      <c r="E35" s="33">
        <v>5</v>
      </c>
    </row>
    <row r="36" spans="2:5" hidden="1" x14ac:dyDescent="0.35">
      <c r="B36" s="33" t="s">
        <v>238</v>
      </c>
      <c r="C36" s="33">
        <v>1</v>
      </c>
      <c r="D36" s="33">
        <v>1</v>
      </c>
      <c r="E36" s="33">
        <v>0</v>
      </c>
    </row>
    <row r="37" spans="2:5" x14ac:dyDescent="0.35">
      <c r="B37" s="33" t="s">
        <v>245</v>
      </c>
      <c r="C37" s="33">
        <v>28</v>
      </c>
      <c r="D37" s="33">
        <v>24</v>
      </c>
      <c r="E37" s="33">
        <v>4</v>
      </c>
    </row>
    <row r="38" spans="2:5" hidden="1" x14ac:dyDescent="0.35">
      <c r="B38" s="33" t="s">
        <v>265</v>
      </c>
      <c r="C38" s="33">
        <v>3</v>
      </c>
      <c r="D38" s="33">
        <v>3</v>
      </c>
      <c r="E38" s="33">
        <v>0</v>
      </c>
    </row>
    <row r="39" spans="2:5" hidden="1" x14ac:dyDescent="0.35">
      <c r="B39" s="33" t="s">
        <v>254</v>
      </c>
      <c r="C39" s="33">
        <v>2</v>
      </c>
      <c r="D39" s="33">
        <v>2</v>
      </c>
      <c r="E39" s="33">
        <v>0</v>
      </c>
    </row>
    <row r="40" spans="2:5" hidden="1" x14ac:dyDescent="0.35">
      <c r="B40" s="33" t="s">
        <v>270</v>
      </c>
      <c r="C40" s="33">
        <v>3</v>
      </c>
      <c r="D40" s="33">
        <v>3</v>
      </c>
      <c r="E40" s="33">
        <v>0</v>
      </c>
    </row>
    <row r="41" spans="2:5" x14ac:dyDescent="0.35">
      <c r="B41" s="33" t="s">
        <v>318</v>
      </c>
      <c r="C41" s="33">
        <v>20</v>
      </c>
      <c r="D41" s="33">
        <v>13</v>
      </c>
      <c r="E41" s="33">
        <v>7</v>
      </c>
    </row>
    <row r="42" spans="2:5" x14ac:dyDescent="0.35">
      <c r="B42" s="33" t="s">
        <v>313</v>
      </c>
      <c r="C42" s="33">
        <v>2</v>
      </c>
      <c r="D42" s="33">
        <v>1</v>
      </c>
      <c r="E42" s="33">
        <v>1</v>
      </c>
    </row>
    <row r="43" spans="2:5" hidden="1" x14ac:dyDescent="0.35">
      <c r="B43" s="33" t="s">
        <v>314</v>
      </c>
      <c r="C43" s="33">
        <v>2</v>
      </c>
      <c r="D43" s="33">
        <v>2</v>
      </c>
      <c r="E43" s="33">
        <v>0</v>
      </c>
    </row>
    <row r="44" spans="2:5" hidden="1" x14ac:dyDescent="0.35">
      <c r="B44" s="33" t="s">
        <v>334</v>
      </c>
      <c r="C44" s="33">
        <v>2</v>
      </c>
      <c r="D44" s="33">
        <v>2</v>
      </c>
      <c r="E44" s="33">
        <v>0</v>
      </c>
    </row>
    <row r="45" spans="2:5" hidden="1" x14ac:dyDescent="0.35">
      <c r="B45" s="33" t="s">
        <v>356</v>
      </c>
      <c r="C45" s="33">
        <v>14</v>
      </c>
      <c r="D45" s="33">
        <v>14</v>
      </c>
      <c r="E45" s="33">
        <v>0</v>
      </c>
    </row>
    <row r="46" spans="2:5" hidden="1" x14ac:dyDescent="0.35">
      <c r="B46" s="33" t="s">
        <v>357</v>
      </c>
      <c r="C46" s="33">
        <v>3</v>
      </c>
      <c r="D46" s="33">
        <v>3</v>
      </c>
      <c r="E46" s="33">
        <v>0</v>
      </c>
    </row>
    <row r="47" spans="2:5" hidden="1" x14ac:dyDescent="0.35">
      <c r="B47" s="33" t="s">
        <v>358</v>
      </c>
      <c r="C47" s="33">
        <v>6</v>
      </c>
      <c r="D47" s="33">
        <v>6</v>
      </c>
      <c r="E47" s="33">
        <v>0</v>
      </c>
    </row>
    <row r="48" spans="2:5" hidden="1" x14ac:dyDescent="0.35">
      <c r="B48" s="33" t="s">
        <v>365</v>
      </c>
      <c r="C48" s="33">
        <v>2</v>
      </c>
      <c r="D48" s="33">
        <v>2</v>
      </c>
      <c r="E48" s="33">
        <v>0</v>
      </c>
    </row>
    <row r="49" spans="2:5" hidden="1" x14ac:dyDescent="0.35">
      <c r="B49" s="33" t="s">
        <v>373</v>
      </c>
      <c r="C49" s="33">
        <v>1</v>
      </c>
      <c r="D49" s="33">
        <v>1</v>
      </c>
      <c r="E49" s="33">
        <v>0</v>
      </c>
    </row>
    <row r="50" spans="2:5" hidden="1" x14ac:dyDescent="0.35">
      <c r="B50" s="33" t="s">
        <v>359</v>
      </c>
      <c r="C50" s="33">
        <v>20</v>
      </c>
      <c r="D50" s="33">
        <v>20</v>
      </c>
      <c r="E50" s="33">
        <v>0</v>
      </c>
    </row>
    <row r="51" spans="2:5" hidden="1" x14ac:dyDescent="0.35">
      <c r="B51" s="33" t="s">
        <v>375</v>
      </c>
      <c r="C51" s="33">
        <v>118</v>
      </c>
      <c r="D51" s="33">
        <v>118</v>
      </c>
      <c r="E51" s="33">
        <v>0</v>
      </c>
    </row>
    <row r="52" spans="2:5" hidden="1" x14ac:dyDescent="0.35">
      <c r="B52" s="33" t="s">
        <v>378</v>
      </c>
      <c r="C52" s="33">
        <v>16</v>
      </c>
      <c r="D52" s="33">
        <v>16</v>
      </c>
      <c r="E52" s="33">
        <v>0</v>
      </c>
    </row>
    <row r="53" spans="2:5" x14ac:dyDescent="0.35">
      <c r="B53" s="51" t="s">
        <v>405</v>
      </c>
      <c r="C53" s="51">
        <v>89</v>
      </c>
      <c r="D53" s="51">
        <v>82</v>
      </c>
      <c r="E53" s="51">
        <v>7</v>
      </c>
    </row>
    <row r="54" spans="2:5" hidden="1" x14ac:dyDescent="0.35">
      <c r="B54" s="33" t="s">
        <v>426</v>
      </c>
      <c r="C54" s="33">
        <v>1</v>
      </c>
      <c r="D54" s="33">
        <v>1</v>
      </c>
      <c r="E54" s="33">
        <v>0</v>
      </c>
    </row>
    <row r="55" spans="2:5" hidden="1" x14ac:dyDescent="0.35">
      <c r="B55" s="33" t="s">
        <v>436</v>
      </c>
      <c r="C55" s="33">
        <v>4</v>
      </c>
      <c r="D55" s="33">
        <v>4</v>
      </c>
      <c r="E55" s="33">
        <v>0</v>
      </c>
    </row>
    <row r="56" spans="2:5" hidden="1" x14ac:dyDescent="0.35">
      <c r="B56" s="33" t="s">
        <v>435</v>
      </c>
      <c r="C56" s="33">
        <v>49</v>
      </c>
      <c r="D56" s="33">
        <v>49</v>
      </c>
      <c r="E56" s="33">
        <v>0</v>
      </c>
    </row>
    <row r="57" spans="2:5" hidden="1" x14ac:dyDescent="0.35">
      <c r="B57" s="33" t="s">
        <v>431</v>
      </c>
      <c r="C57" s="33">
        <v>13</v>
      </c>
      <c r="D57" s="33">
        <v>13</v>
      </c>
      <c r="E57" s="33">
        <v>0</v>
      </c>
    </row>
    <row r="58" spans="2:5" hidden="1" x14ac:dyDescent="0.35">
      <c r="B58" s="33" t="s">
        <v>430</v>
      </c>
      <c r="C58" s="33">
        <v>10</v>
      </c>
      <c r="D58" s="33">
        <v>10</v>
      </c>
      <c r="E58" s="33">
        <v>0</v>
      </c>
    </row>
    <row r="59" spans="2:5" hidden="1" x14ac:dyDescent="0.35">
      <c r="B59" s="33" t="s">
        <v>432</v>
      </c>
      <c r="C59" s="33">
        <v>12</v>
      </c>
      <c r="D59" s="33">
        <v>12</v>
      </c>
      <c r="E59" s="33">
        <v>0</v>
      </c>
    </row>
    <row r="60" spans="2:5" hidden="1" x14ac:dyDescent="0.35">
      <c r="B60" s="33" t="s">
        <v>447</v>
      </c>
      <c r="C60" s="33">
        <v>3</v>
      </c>
      <c r="D60" s="33">
        <v>3</v>
      </c>
      <c r="E60" s="33">
        <v>0</v>
      </c>
    </row>
    <row r="61" spans="2:5" hidden="1" x14ac:dyDescent="0.35">
      <c r="B61" s="33" t="s">
        <v>458</v>
      </c>
      <c r="C61" s="33">
        <v>9</v>
      </c>
      <c r="D61" s="33">
        <v>9</v>
      </c>
      <c r="E61" s="33">
        <v>0</v>
      </c>
    </row>
    <row r="62" spans="2:5" hidden="1" x14ac:dyDescent="0.35">
      <c r="B62" s="33" t="s">
        <v>462</v>
      </c>
      <c r="C62" s="33">
        <v>12</v>
      </c>
      <c r="D62" s="33">
        <v>12</v>
      </c>
      <c r="E62" s="33">
        <v>0</v>
      </c>
    </row>
    <row r="63" spans="2:5" hidden="1" x14ac:dyDescent="0.35">
      <c r="B63" s="33" t="s">
        <v>491</v>
      </c>
      <c r="C63" s="33">
        <v>14</v>
      </c>
      <c r="D63" s="33">
        <v>14</v>
      </c>
      <c r="E63" s="33">
        <v>0</v>
      </c>
    </row>
    <row r="64" spans="2:5" hidden="1" x14ac:dyDescent="0.35">
      <c r="B64" s="33" t="s">
        <v>489</v>
      </c>
      <c r="C64" s="33">
        <v>42</v>
      </c>
      <c r="D64" s="33">
        <v>42</v>
      </c>
      <c r="E64" s="33">
        <v>0</v>
      </c>
    </row>
    <row r="65" spans="2:5" x14ac:dyDescent="0.35">
      <c r="B65" s="33" t="s">
        <v>501</v>
      </c>
      <c r="C65" s="33">
        <v>1</v>
      </c>
      <c r="E65" s="33">
        <v>1</v>
      </c>
    </row>
    <row r="66" spans="2:5" hidden="1" x14ac:dyDescent="0.35">
      <c r="B66" s="33" t="s">
        <v>518</v>
      </c>
      <c r="C66" s="33">
        <v>10</v>
      </c>
      <c r="D66" s="33">
        <v>10</v>
      </c>
      <c r="E66" s="33">
        <v>0</v>
      </c>
    </row>
    <row r="67" spans="2:5" hidden="1" x14ac:dyDescent="0.35">
      <c r="B67" s="33" t="s">
        <v>575</v>
      </c>
      <c r="C67" s="33">
        <v>5</v>
      </c>
      <c r="D67" s="33">
        <v>5</v>
      </c>
      <c r="E67" s="33">
        <v>0</v>
      </c>
    </row>
    <row r="68" spans="2:5" hidden="1" x14ac:dyDescent="0.35">
      <c r="B68" s="33" t="s">
        <v>573</v>
      </c>
      <c r="C68" s="33">
        <v>2</v>
      </c>
      <c r="D68" s="33">
        <v>2</v>
      </c>
      <c r="E68" s="33">
        <v>0</v>
      </c>
    </row>
    <row r="69" spans="2:5" hidden="1" x14ac:dyDescent="0.35">
      <c r="B69" s="33" t="s">
        <v>568</v>
      </c>
      <c r="C69" s="33">
        <v>1</v>
      </c>
      <c r="D69" s="33">
        <v>1</v>
      </c>
      <c r="E69" s="33">
        <v>0</v>
      </c>
    </row>
    <row r="70" spans="2:5" hidden="1" x14ac:dyDescent="0.35">
      <c r="B70" s="33" t="s">
        <v>584</v>
      </c>
      <c r="C70" s="33">
        <v>26</v>
      </c>
      <c r="D70" s="33">
        <v>26</v>
      </c>
      <c r="E70" s="33">
        <v>0</v>
      </c>
    </row>
    <row r="71" spans="2:5" hidden="1" x14ac:dyDescent="0.35">
      <c r="B71" s="33" t="s">
        <v>592</v>
      </c>
      <c r="C71" s="33">
        <v>12</v>
      </c>
      <c r="D71" s="33">
        <v>12</v>
      </c>
      <c r="E71" s="33">
        <v>0</v>
      </c>
    </row>
    <row r="72" spans="2:5" hidden="1" x14ac:dyDescent="0.35">
      <c r="B72" s="33" t="s">
        <v>593</v>
      </c>
      <c r="C72" s="33">
        <v>2</v>
      </c>
      <c r="D72" s="33">
        <v>2</v>
      </c>
      <c r="E72" s="33">
        <v>0</v>
      </c>
    </row>
    <row r="73" spans="2:5" hidden="1" x14ac:dyDescent="0.35">
      <c r="B73" s="33" t="s">
        <v>594</v>
      </c>
      <c r="C73" s="33">
        <v>4</v>
      </c>
      <c r="D73" s="33">
        <v>4</v>
      </c>
      <c r="E73" s="33">
        <v>0</v>
      </c>
    </row>
    <row r="74" spans="2:5" hidden="1" x14ac:dyDescent="0.35">
      <c r="B74" s="33" t="s">
        <v>580</v>
      </c>
      <c r="C74" s="33">
        <v>20</v>
      </c>
      <c r="D74" s="33">
        <v>20</v>
      </c>
      <c r="E74" s="33">
        <v>0</v>
      </c>
    </row>
    <row r="75" spans="2:5" hidden="1" x14ac:dyDescent="0.35">
      <c r="B75" s="33" t="s">
        <v>615</v>
      </c>
      <c r="C75" s="33">
        <v>40</v>
      </c>
      <c r="D75" s="33">
        <v>40</v>
      </c>
      <c r="E75" s="33">
        <v>0</v>
      </c>
    </row>
    <row r="76" spans="2:5" x14ac:dyDescent="0.35">
      <c r="B76" s="33" t="s">
        <v>614</v>
      </c>
      <c r="C76" s="33">
        <v>20</v>
      </c>
      <c r="D76" s="33">
        <v>18</v>
      </c>
      <c r="E76" s="33">
        <v>2</v>
      </c>
    </row>
    <row r="77" spans="2:5" x14ac:dyDescent="0.35">
      <c r="B77" s="51" t="s">
        <v>627</v>
      </c>
      <c r="C77" s="51">
        <v>44</v>
      </c>
      <c r="D77" s="51">
        <v>25</v>
      </c>
      <c r="E77" s="51">
        <v>19</v>
      </c>
    </row>
    <row r="78" spans="2:5" x14ac:dyDescent="0.35">
      <c r="B78" s="33" t="s">
        <v>628</v>
      </c>
      <c r="C78" s="33">
        <v>23</v>
      </c>
      <c r="D78" s="33">
        <v>17</v>
      </c>
      <c r="E78" s="33">
        <v>6</v>
      </c>
    </row>
    <row r="79" spans="2:5" hidden="1" x14ac:dyDescent="0.35">
      <c r="B79" s="33" t="s">
        <v>663</v>
      </c>
      <c r="C79" s="33">
        <v>2</v>
      </c>
      <c r="D79" s="33">
        <v>2</v>
      </c>
      <c r="E79" s="33">
        <v>0</v>
      </c>
    </row>
    <row r="80" spans="2:5" hidden="1" x14ac:dyDescent="0.35">
      <c r="B80" s="33" t="s">
        <v>650</v>
      </c>
      <c r="C80" s="33">
        <v>12</v>
      </c>
      <c r="D80" s="33">
        <v>12</v>
      </c>
      <c r="E80" s="33">
        <v>0</v>
      </c>
    </row>
    <row r="81" spans="2:5" x14ac:dyDescent="0.35">
      <c r="B81" s="33" t="s">
        <v>639</v>
      </c>
      <c r="C81" s="33">
        <v>20</v>
      </c>
      <c r="D81" s="33">
        <v>17</v>
      </c>
      <c r="E81" s="33">
        <v>3</v>
      </c>
    </row>
    <row r="82" spans="2:5" hidden="1" x14ac:dyDescent="0.35">
      <c r="B82" s="33" t="s">
        <v>660</v>
      </c>
      <c r="C82" s="33">
        <v>2</v>
      </c>
      <c r="D82" s="33">
        <v>2</v>
      </c>
      <c r="E82" s="33">
        <v>0</v>
      </c>
    </row>
    <row r="83" spans="2:5" x14ac:dyDescent="0.35">
      <c r="B83" s="51" t="s">
        <v>662</v>
      </c>
      <c r="C83" s="51">
        <v>10</v>
      </c>
      <c r="D83" s="51">
        <v>4</v>
      </c>
      <c r="E83" s="51">
        <v>6</v>
      </c>
    </row>
    <row r="84" spans="2:5" hidden="1" x14ac:dyDescent="0.35">
      <c r="B84" s="33" t="s">
        <v>682</v>
      </c>
      <c r="C84" s="33">
        <v>2</v>
      </c>
      <c r="D84" s="33">
        <v>2</v>
      </c>
      <c r="E84" s="33">
        <v>0</v>
      </c>
    </row>
    <row r="85" spans="2:5" x14ac:dyDescent="0.35">
      <c r="B85" s="33" t="s">
        <v>693</v>
      </c>
      <c r="C85" s="33">
        <v>12</v>
      </c>
      <c r="D85" s="33">
        <v>3</v>
      </c>
      <c r="E85" s="33">
        <v>9</v>
      </c>
    </row>
    <row r="86" spans="2:5" hidden="1" x14ac:dyDescent="0.35">
      <c r="B86" s="33" t="s">
        <v>697</v>
      </c>
      <c r="C86" s="33">
        <v>1</v>
      </c>
      <c r="D86" s="33">
        <v>1</v>
      </c>
      <c r="E86" s="33">
        <v>0</v>
      </c>
    </row>
    <row r="87" spans="2:5" x14ac:dyDescent="0.35">
      <c r="B87" s="141" t="s">
        <v>181</v>
      </c>
      <c r="C87" s="141">
        <v>1990</v>
      </c>
      <c r="D87" s="141">
        <v>1837</v>
      </c>
      <c r="E87" s="141">
        <v>153</v>
      </c>
    </row>
  </sheetData>
  <autoFilter ref="B3:E87" xr:uid="{B17A64E4-B0F4-480E-B8C3-EEF26E3C11F6}">
    <filterColumn colId="3">
      <filters>
        <filter val="1"/>
        <filter val="14"/>
        <filter val="15"/>
        <filter val="153"/>
        <filter val="19"/>
        <filter val="2"/>
        <filter val="3"/>
        <filter val="39"/>
        <filter val="4"/>
        <filter val="5"/>
        <filter val="6"/>
        <filter val="7"/>
        <filter val="9"/>
      </filters>
    </filterColumn>
  </autoFilter>
  <pageMargins left="0.59055118110236227" right="0.39370078740157483" top="0.74803149606299213" bottom="0.74803149606299213" header="0.31496062992125984" footer="0.31496062992125984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2022-03-04T15:44:09Z</cp:lastPrinted>
  <dcterms:created xsi:type="dcterms:W3CDTF">2020-03-12T07:09:25Z</dcterms:created>
  <dcterms:modified xsi:type="dcterms:W3CDTF">2022-03-13T02:45:03Z</dcterms:modified>
</cp:coreProperties>
</file>